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A3FD27C-902A-4D4E-B32C-CA67AA8C3F6A}" xr6:coauthVersionLast="47" xr6:coauthVersionMax="47" xr10:uidLastSave="{00000000-0000-0000-0000-000000000000}"/>
  <bookViews>
    <workbookView xWindow="-120" yWindow="-120" windowWidth="20730" windowHeight="11160" tabRatio="706"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<sst xmlns="http://schemas.openxmlformats.org/spreadsheetml/2006/main" count="2029" uniqueCount="1240">
  <si>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</si>
  <si>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</si>
  <si>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</si>
  <si>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</si>
  <si>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</si>
  <si>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</si>
  <si>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</si>
  <si>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</si>
  <si>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</si>
  <si>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</si>
  <si>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</si>
  <si>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</si>
  <si>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</si>
  <si>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</si>
  <si>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</si>
  <si>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</si>
  <si>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</si>
  <si>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</si>
  <si>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</si>
  <si>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</si>
  <si>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</si>
  <si>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</si>
  <si>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</si>
  <si>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</si>
  <si>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</si>
  <si>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</si>
  <si>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</si>
  <si>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</si>
  <si>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</si>
  <si>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</si>
  <si>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</si>
  <si>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</si>
  <si>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</si>
  <si>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</si>
  <si>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</si>
  <si>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</si>
  <si>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</si>
  <si>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</si>
  <si>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</si>
  <si>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</si>
  <si>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</si>
  <si>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</si>
  <si>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</si>
  <si>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</si>
  <si>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</si>
  <si>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</si>
  <si>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</si>
  <si>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</si>
  <si>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</si>
  <si>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</si>
  <si>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</si>
  <si>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</si>
  <si>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</si>
  <si>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</si>
  <si>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</si>
  <si>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</si>
  <si>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</si>
  <si>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</si>
  <si>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</si>
  <si>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</si>
  <si>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</si>
  <si>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</si>
  <si>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</si>
  <si>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</si>
  <si>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</si>
  <si>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</si>
  <si>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</si>
  <si>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</si>
  <si>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</si>
  <si>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</si>
  <si>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</si>
  <si>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</si>
  <si>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</si>
  <si>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</si>
  <si>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</si>
  <si>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</si>
  <si>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</si>
  <si>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</si>
  <si>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</si>
  <si>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</si>
  <si>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</si>
  <si>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</si>
  <si>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</si>
  <si>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</si>
  <si>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</si>
  <si>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</si>
  <si>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</si>
  <si>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</si>
  <si>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</si>
  <si>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</si>
  <si>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</si>
  <si>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</si>
  <si>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</si>
  <si>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</si>
  <si>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</si>
  <si>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</si>
  <si>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</si>
  <si>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</si>
  <si>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</si>
  <si>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</si>
  <si>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</si>
  <si>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</si>
  <si>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</si>
  <si>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</si>
  <si>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</si>
  <si>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</si>
  <si>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</si>
  <si>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</si>
  <si>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</si>
  <si>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</si>
  <si>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</si>
  <si>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</si>
  <si>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</si>
  <si>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</si>
  <si>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</si>
  <si>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</si>
  <si>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</si>
  <si>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</si>
  <si>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</si>
  <si>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</si>
  <si>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</si>
  <si>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</si>
  <si>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</si>
  <si>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</si>
  <si>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</si>
  <si>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</si>
  <si>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</si>
  <si>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</si>
  <si>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</si>
  <si>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</si>
  <si>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</si>
  <si>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</si>
  <si>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</si>
  <si>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</si>
  <si>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</si>
  <si>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</si>
  <si>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</si>
  <si>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</si>
  <si>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</si>
  <si>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</si>
  <si>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</si>
  <si>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</si>
  <si>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</si>
  <si>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</si>
  <si>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</si>
  <si>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</si>
  <si>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</si>
  <si>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</si>
  <si>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</si>
  <si>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</si>
  <si>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</si>
  <si>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</si>
  <si>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</si>
  <si>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</si>
  <si>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</si>
  <si>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</si>
  <si>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</si>
  <si>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</si>
  <si>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</si>
  <si>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</si>
  <si>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</si>
  <si>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</si>
  <si>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</si>
  <si>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</si>
  <si>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</si>
  <si>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</si>
  <si>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</si>
  <si>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</si>
  <si>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</si>
  <si>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</si>
  <si>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</si>
  <si>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</si>
  <si>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</si>
  <si>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</si>
  <si>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</si>
  <si>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</si>
  <si>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</si>
  <si>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</si>
  <si>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</si>
  <si>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</si>
  <si>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</si>
  <si>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</si>
  <si>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</si>
  <si>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</si>
  <si>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</si>
  <si>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</si>
  <si>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</si>
  <si>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</si>
  <si>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</si>
  <si>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</si>
  <si>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</si>
  <si>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</si>
  <si>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</si>
  <si>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</si>
  <si>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</si>
  <si>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</si>
  <si>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</si>
  <si>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</si>
  <si>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</si>
  <si>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</si>
  <si>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</si>
  <si>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</si>
  <si>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</si>
  <si>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</si>
  <si>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</si>
  <si>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</si>
  <si>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</si>
  <si>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</si>
  <si>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</si>
  <si>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</si>
  <si>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</si>
  <si>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</si>
  <si>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</si>
  <si>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</si>
  <si>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</si>
  <si>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</si>
  <si>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</si>
  <si>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</si>
  <si>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</si>
  <si>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</si>
  <si>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</si>
  <si>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</si>
  <si>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</si>
  <si>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</si>
  <si>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</si>
  <si>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</si>
  <si>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</si>
  <si>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</si>
  <si>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</si>
  <si>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</si>
  <si>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</si>
  <si>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</si>
  <si>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</si>
  <si>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</si>
  <si>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</si>
  <si>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</si>
  <si>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</si>
  <si>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</si>
  <si>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</si>
  <si>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</si>
  <si>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</si>
  <si>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</si>
  <si>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</si>
  <si>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</si>
  <si>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</si>
  <si>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</si>
  <si>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</si>
  <si>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</si>
  <si>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</si>
  <si>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</si>
  <si>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</si>
  <si>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</si>
  <si>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</si>
  <si>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</si>
  <si>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</si>
  <si>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</si>
  <si>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</si>
  <si>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</si>
  <si>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</si>
  <si>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</si>
  <si>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</si>
  <si>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</si>
  <si>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</si>
  <si>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</si>
  <si>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</si>
  <si>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</si>
  <si>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</si>
  <si>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</si>
  <si>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</si>
  <si>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</si>
  <si>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</si>
  <si>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</si>
  <si>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</si>
  <si>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</si>
  <si>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</si>
  <si>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</si>
  <si>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</si>
  <si>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</si>
  <si>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</si>
  <si>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</si>
  <si>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</si>
  <si>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</si>
  <si>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</si>
  <si>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</si>
  <si>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</si>
  <si>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</si>
  <si>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</si>
  <si>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</si>
  <si>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</si>
  <si>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</si>
  <si>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</si>
  <si>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</si>
  <si>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</si>
  <si>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</si>
  <si>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</si>
  <si>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</si>
  <si>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</si>
  <si>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</si>
  <si>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</si>
  <si>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</si>
  <si>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</si>
  <si>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</si>
  <si>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</si>
  <si>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</si>
  <si>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</si>
  <si>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</si>
  <si>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</si>
  <si>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</si>
  <si>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</si>
  <si>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</si>
  <si>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</si>
  <si>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</si>
  <si>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</si>
  <si>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</si>
  <si>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</si>
  <si>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</si>
  <si>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</si>
  <si>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</si>
  <si>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</si>
  <si>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</si>
  <si>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</si>
  <si>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</si>
  <si>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</si>
  <si>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</si>
  <si>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</si>
  <si>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</si>
  <si>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</si>
  <si>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</si>
  <si>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</si>
  <si>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</si>
  <si>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</si>
  <si>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</si>
  <si>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</si>
  <si>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</si>
  <si>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</si>
  <si>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</si>
  <si>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</si>
  <si>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</si>
  <si>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</si>
  <si>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</si>
  <si>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</si>
  <si>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</si>
  <si>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</si>
  <si>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</si>
  <si>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</si>
  <si>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</si>
  <si>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</si>
  <si>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</si>
  <si>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</si>
  <si>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</si>
  <si>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</si>
  <si>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</si>
  <si>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</si>
  <si>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</si>
  <si>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</si>
  <si>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</si>
  <si>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</si>
  <si>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</si>
  <si>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</si>
  <si>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</si>
  <si>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</si>
  <si>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</si>
  <si>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</si>
  <si>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</si>
  <si>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</si>
  <si>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</si>
  <si>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</si>
  <si>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</si>
  <si>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</si>
  <si>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</si>
  <si>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</si>
  <si>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</si>
  <si>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</si>
  <si>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</si>
  <si>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</si>
  <si>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</si>
  <si>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</si>
  <si>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</si>
  <si>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</si>
  <si>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</si>
  <si>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</si>
  <si>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</si>
  <si>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</si>
  <si>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</si>
  <si>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</si>
  <si>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</si>
  <si>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</si>
  <si>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</si>
  <si>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</si>
  <si>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</si>
  <si>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</si>
  <si>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</si>
  <si>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</si>
  <si>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</si>
  <si>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</si>
  <si>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</si>
  <si>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</si>
  <si>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</si>
  <si>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</si>
  <si>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</si>
  <si>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</si>
  <si>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</si>
  <si>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</si>
  <si>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</si>
  <si>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</si>
  <si>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</si>
  <si>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</si>
  <si>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</si>
  <si>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</si>
  <si>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</si>
  <si>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</si>
  <si>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</si>
  <si>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</si>
  <si>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</si>
  <si>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</si>
  <si>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</si>
  <si>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</si>
  <si>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</si>
  <si>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</si>
  <si>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</si>
  <si>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</si>
  <si>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</si>
  <si>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</si>
  <si>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</si>
  <si>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</si>
  <si>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</si>
  <si>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</si>
  <si>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</si>
  <si>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</si>
  <si>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</si>
  <si>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</si>
  <si>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</si>
  <si>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</si>
  <si>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</si>
  <si>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</si>
  <si>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</si>
  <si>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</si>
  <si>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</si>
  <si>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</si>
  <si>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</si>
  <si>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</si>
  <si>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</si>
  <si>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</si>
  <si>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</si>
  <si>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</si>
  <si>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</si>
  <si>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</si>
  <si>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</si>
  <si>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</si>
  <si>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</si>
  <si>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</si>
  <si>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</si>
  <si>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</si>
  <si>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</si>
  <si>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</si>
  <si>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</si>
  <si>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</si>
  <si>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</si>
  <si>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</si>
  <si>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</si>
  <si>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</si>
  <si>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</si>
  <si>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</si>
  <si>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</si>
  <si>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</si>
  <si>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</si>
  <si>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</si>
  <si>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</si>
  <si>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</si>
  <si>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</si>
  <si>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</si>
  <si>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</si>
  <si>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</si>
  <si>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</si>
  <si>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</si>
  <si>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</si>
  <si>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</si>
  <si>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</si>
  <si>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</si>
  <si>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</si>
  <si>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</si>
  <si>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</si>
  <si>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</si>
  <si>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</si>
  <si>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</si>
  <si>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</si>
  <si>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</si>
  <si>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</si>
  <si>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</si>
  <si>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</si>
  <si>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</si>
  <si>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</si>
  <si>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</si>
  <si>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</si>
  <si>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</si>
  <si>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</si>
  <si>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</si>
  <si>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</si>
  <si>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</si>
  <si>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</si>
  <si>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</si>
  <si>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</si>
  <si>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</si>
  <si>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</si>
  <si>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</si>
  <si>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</si>
  <si>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</si>
  <si>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</si>
  <si>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</si>
  <si>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</si>
  <si>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</si>
  <si>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</si>
  <si>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</si>
  <si>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</si>
  <si>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</si>
  <si>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</si>
  <si>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</si>
  <si>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</si>
  <si>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</si>
  <si>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</si>
  <si>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</si>
  <si>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</si>
  <si>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</si>
  <si>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</si>
  <si>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</si>
  <si>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</si>
  <si>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</si>
  <si>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</si>
  <si>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</si>
  <si>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</si>
  <si>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</si>
  <si>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</si>
  <si>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</si>
  <si>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</si>
  <si>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</si>
  <si>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</si>
  <si>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</si>
  <si>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</si>
  <si>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</si>
  <si>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</si>
  <si>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</si>
  <si>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</si>
  <si>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</si>
  <si>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</si>
  <si>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</si>
  <si>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</si>
  <si>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</si>
  <si>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</si>
  <si>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</si>
  <si>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</si>
  <si>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</si>
  <si>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</si>
  <si>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</si>
  <si>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</si>
  <si>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</si>
  <si>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</si>
  <si>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</si>
  <si>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</si>
  <si>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</si>
  <si>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</si>
  <si>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</si>
  <si>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</si>
  <si>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</si>
  <si>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</si>
  <si>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</si>
  <si>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</si>
  <si>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</si>
  <si>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</si>
  <si>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</si>
  <si>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</si>
  <si>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</si>
  <si>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</si>
  <si>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</si>
  <si>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</si>
  <si>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</si>
  <si>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</si>
  <si>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</si>
  <si>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</si>
  <si>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</si>
  <si>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</si>
  <si>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</si>
  <si>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</si>
  <si>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</si>
  <si>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</si>
  <si>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</si>
  <si>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</si>
  <si>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</si>
  <si>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</si>
  <si>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</si>
  <si>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</si>
  <si>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</si>
  <si>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</si>
  <si>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</si>
  <si>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</si>
  <si>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</si>
  <si>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</si>
  <si>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</si>
  <si>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</si>
  <si>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</si>
  <si>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</si>
  <si>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</si>
  <si>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</si>
  <si>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</si>
  <si>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</si>
  <si>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</si>
  <si>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</si>
  <si>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</si>
  <si>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</si>
  <si>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</si>
  <si>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</si>
  <si>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</si>
  <si>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</si>
  <si>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</si>
  <si>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</si>
  <si>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</si>
  <si>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</si>
  <si>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</si>
  <si>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</si>
  <si>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</si>
  <si>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</si>
  <si>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</si>
  <si>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</si>
  <si>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</si>
  <si>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</si>
  <si>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</si>
  <si>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</si>
  <si>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</si>
  <si>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</si>
  <si>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</si>
  <si>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</si>
  <si>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</si>
  <si>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</si>
  <si>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</si>
  <si>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</si>
  <si>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</si>
  <si>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</si>
  <si>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</si>
  <si>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</si>
  <si>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</si>
  <si>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</si>
  <si>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</si>
  <si>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</si>
  <si>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</si>
  <si>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</si>
  <si>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</si>
  <si>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</si>
  <si>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</si>
  <si>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</si>
  <si>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</si>
  <si>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</si>
  <si>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</si>
  <si>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</si>
  <si>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</si>
  <si>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</si>
  <si>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</si>
  <si>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</si>
  <si>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</si>
  <si>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</si>
  <si>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</si>
  <si>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</si>
  <si>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</si>
  <si>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</si>
  <si>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</si>
  <si>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</si>
  <si>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</si>
  <si>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</si>
  <si>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</si>
  <si>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</si>
  <si>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</si>
  <si>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</si>
  <si>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</si>
  <si>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</si>
  <si>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</si>
  <si>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</si>
  <si>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</si>
  <si>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</si>
  <si>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</si>
  <si>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</si>
  <si>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</si>
  <si>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</si>
  <si>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</si>
  <si>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</si>
  <si>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</si>
  <si>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</si>
  <si>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</si>
  <si>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</si>
  <si>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</si>
  <si>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</si>
  <si>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</si>
  <si>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</si>
  <si>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</si>
  <si>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</si>
  <si>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</si>
  <si>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</si>
  <si>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</si>
  <si>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</si>
  <si>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</si>
  <si>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</si>
  <si>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</si>
  <si>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</si>
  <si>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</si>
  <si>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</si>
  <si>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</si>
  <si>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</si>
  <si>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</si>
  <si>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</si>
  <si>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</si>
  <si>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</si>
  <si>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</si>
  <si>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</si>
  <si>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</si>
  <si>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</si>
  <si>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</si>
  <si>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</si>
  <si>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</si>
  <si>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</si>
  <si>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</si>
  <si>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</si>
  <si>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</si>
  <si>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</si>
  <si>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</si>
  <si>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</si>
  <si>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</si>
  <si>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</si>
  <si>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</si>
  <si>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</si>
  <si>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</si>
  <si>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</si>
  <si>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</si>
  <si>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</si>
  <si>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</si>
  <si>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</si>
  <si>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</si>
  <si>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</si>
  <si>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</si>
  <si>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</si>
  <si>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</si>
  <si>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</si>
  <si>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</si>
  <si>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</si>
  <si>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</si>
  <si>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</si>
  <si>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</si>
  <si>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</si>
  <si>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</si>
  <si>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</si>
  <si>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</si>
  <si>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</si>
  <si>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</si>
  <si>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</si>
  <si>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</si>
  <si>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</si>
  <si>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</si>
  <si>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</si>
  <si>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</si>
  <si>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</si>
  <si>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</si>
  <si>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</si>
  <si>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</si>
  <si>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</si>
  <si>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</si>
  <si>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</si>
  <si>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</si>
  <si>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</si>
  <si>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</si>
  <si>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</si>
  <si>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</si>
  <si>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</si>
  <si>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</si>
  <si>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</si>
  <si>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</si>
  <si>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</si>
  <si>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</si>
  <si>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</si>
  <si>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</si>
  <si>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</si>
  <si>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</si>
  <si>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</si>
  <si>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</si>
  <si>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</si>
  <si>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</si>
  <si>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</si>
  <si>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</si>
  <si>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</si>
  <si>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</si>
  <si>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</si>
  <si>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</si>
  <si>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</si>
  <si>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</si>
  <si>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</si>
  <si>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</si>
  <si>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</si>
  <si>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</si>
  <si>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</si>
  <si>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</si>
  <si>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</si>
  <si>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</si>
  <si>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</si>
  <si>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</si>
  <si>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</si>
  <si>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</si>
  <si>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</si>
  <si>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</si>
  <si>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</si>
  <si>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</si>
  <si>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</si>
  <si>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</si>
  <si>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</si>
  <si>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</si>
  <si>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</si>
  <si>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</si>
  <si>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</si>
  <si>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</si>
  <si>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</si>
  <si>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</si>
  <si>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</si>
  <si>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</si>
  <si>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</si>
  <si>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</si>
  <si>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</si>
  <si>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</si>
  <si>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</si>
  <si>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</si>
  <si>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</si>
  <si>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</si>
  <si>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</si>
  <si>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</si>
  <si>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</si>
  <si>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</si>
  <si>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</si>
  <si>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</si>
  <si>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</si>
  <si>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</si>
  <si>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</si>
  <si>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</si>
  <si>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</si>
  <si>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</si>
  <si>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</si>
  <si>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</si>
  <si>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</si>
  <si>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</si>
  <si>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</si>
  <si>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</si>
  <si>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</si>
  <si>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</si>
  <si>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</si>
  <si>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</si>
  <si>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</si>
  <si>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</si>
  <si>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</si>
  <si>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</si>
  <si>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</si>
  <si>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</si>
  <si>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</si>
  <si>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</si>
  <si>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</si>
  <si>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</si>
  <si>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</si>
  <si>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</si>
  <si>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</si>
  <si>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</si>
  <si>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</si>
  <si>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</si>
  <si>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</si>
  <si>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</si>
  <si>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</si>
  <si>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</si>
  <si>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</si>
  <si>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</si>
  <si>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</si>
  <si>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</si>
  <si>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</si>
  <si>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</si>
  <si>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</si>
  <si>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</si>
  <si>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</si>
  <si>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</si>
  <si>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</si>
  <si>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</si>
  <si>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</si>
  <si>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</si>
  <si>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</si>
  <si>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</si>
  <si>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</si>
  <si>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</si>
  <si>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</si>
  <si>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</si>
  <si>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</si>
  <si>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</si>
  <si>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</si>
  <si>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</si>
  <si>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</si>
  <si>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</si>
  <si>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</si>
  <si>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</si>
  <si>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</si>
  <si>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</si>
  <si>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</si>
  <si>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</si>
  <si>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</si>
  <si>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</si>
  <si>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</si>
  <si>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</si>
  <si>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</si>
  <si>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</si>
  <si>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</si>
  <si>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</si>
  <si>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</si>
  <si>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</si>
  <si>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</si>
  <si>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</si>
  <si>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</si>
  <si>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</si>
  <si>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</si>
  <si>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</si>
  <si>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</si>
  <si>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</si>
  <si>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</si>
  <si>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</si>
  <si>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</si>
  <si>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</si>
  <si>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</si>
  <si>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</si>
  <si>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</si>
  <si>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</si>
  <si>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</si>
  <si>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</si>
  <si>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</si>
  <si>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</si>
  <si>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</si>
  <si>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</si>
  <si>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</si>
  <si>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</si>
  <si>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</si>
  <si>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</si>
  <si>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</si>
  <si>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</si>
  <si>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</si>
  <si>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</si>
  <si>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</si>
  <si>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</si>
  <si>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</si>
  <si>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</si>
  <si>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</si>
  <si>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</si>
  <si>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</si>
  <si>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</si>
  <si>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</si>
  <si>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</si>
  <si>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</si>
  <si>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</si>
  <si>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</si>
  <si>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</si>
  <si>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</si>
  <si>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</si>
  <si>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</si>
  <si>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</si>
  <si>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</si>
  <si>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</si>
  <si>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</si>
  <si>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</si>
  <si>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</si>
  <si>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</si>
  <si>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</si>
  <si>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</si>
  <si>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</si>
  <si>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</si>
  <si>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</si>
  <si>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</si>
  <si>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</si>
  <si>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</si>
  <si>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</si>
  <si>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</si>
  <si>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</si>
  <si>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</si>
  <si>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</si>
  <si>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</si>
  <si>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</si>
  <si>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</si>
  <si>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</si>
  <si>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</si>
  <si>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</si>
  <si>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</si>
  <si>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</si>
  <si>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</si>
  <si>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</si>
  <si>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</si>
  <si>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</si>
  <si>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</si>
  <si>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</si>
  <si>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</si>
  <si>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</si>
  <si>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</si>
  <si>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</si>
  <si>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</si>
  <si>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</si>
  <si>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</si>
  <si>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</si>
  <si>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</si>
  <si>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</si>
  <si>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</si>
  <si>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</si>
  <si>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</si>
  <si>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</si>
  <si>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</si>
  <si>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</si>
  <si>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</si>
  <si>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</si>
  <si>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</si>
  <si>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</si>
  <si>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</si>
  <si>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</si>
  <si>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</si>
  <si>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</si>
  <si>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</si>
  <si>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</si>
  <si>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</si>
  <si>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</si>
  <si>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</si>
  <si>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</si>
  <si>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</si>
  <si>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</si>
  <si>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</si>
  <si>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</si>
  <si>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</si>
  <si>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</si>
  <si>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</si>
  <si>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</si>
  <si>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</si>
  <si>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</si>
  <si>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</si>
  <si>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</si>
  <si>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</si>
  <si>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</si>
  <si>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</si>
  <si>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</si>
  <si>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</si>
  <si>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</si>
  <si>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</si>
  <si>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</si>
  <si>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</si>
  <si>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</si>
  <si>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</si>
  <si>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</si>
  <si>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</si>
  <si>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</si>
  <si>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</si>
  <si>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</si>
  <si>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</si>
  <si>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</si>
  <si>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</si>
  <si>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</si>
  <si>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</si>
  <si>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</si>
  <si>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</si>
  <si>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</si>
  <si>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</si>
  <si>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</si>
  <si>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</si>
  <si>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</si>
  <si>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</si>
  <si>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</si>
  <si>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</si>
  <si>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</si>
  <si>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</si>
  <si>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</si>
  <si>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</si>
  <si>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</si>
  <si>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</si>
  <si>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</si>
  <si>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</si>
  <si>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</si>
  <si>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</si>
  <si>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</si>
  <si>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</si>
  <si>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</si>
  <si>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</si>
  <si>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</si>
  <si>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</si>
  <si>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</si>
  <si>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</si>
  <si>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</si>
  <si>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</si>
  <si>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</si>
  <si>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</si>
  <si>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</si>
  <si>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</si>
  <si>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</si>
  <si>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</si>
  <si>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</si>
  <si>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</si>
  <si>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</si>
  <si>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</si>
  <si>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</si>
  <si>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</si>
  <si>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</si>
  <si>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</si>
  <si>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</si>
  <si>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</si>
  <si>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</si>
  <si>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</si>
  <si>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</si>
  <si>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</si>
  <si>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</si>
  <si>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</si>
  <si>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</si>
  <si>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</si>
  <si>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</si>
  <si>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</si>
  <si>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</si>
  <si>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</si>
  <si>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</si>
  <si>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</si>
  <si>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</si>
  <si>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</si>
  <si>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</si>
  <si>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</si>
  <si>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</si>
  <si>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</si>
  <si>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</si>
  <si>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</si>
  <si>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</si>
  <si>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</si>
  <si>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</si>
  <si>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</si>
  <si>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</si>
  <si>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</si>
  <si>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</si>
  <si>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</si>
  <si>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</si>
  <si>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</si>
  <si>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</si>
  <si>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</si>
  <si>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</si>
  <si>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</si>
  <si>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</si>
  <si>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</si>
  <si>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</si>
  <si>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</si>
  <si>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</si>
  <si>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</si>
  <si>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</si>
  <si>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</si>
  <si>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</si>
  <si>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</si>
  <si>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</si>
  <si>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</si>
  <si>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</si>
  <si>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</si>
  <si>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</si>
  <si>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</si>
  <si>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</si>
  <si>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</si>
  <si>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</si>
  <si>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</si>
  <si>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</si>
  <si>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</si>
  <si>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</si>
  <si>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</si>
  <si>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</si>
  <si>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</si>
  <si>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</si>
  <si>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</si>
  <si>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</si>
  <si>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</si>
  <si>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</si>
  <si>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</si>
  <si>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</si>
  <si>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</si>
  <si>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</si>
  <si>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</si>
  <si>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</si>
  <si>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</si>
  <si>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</si>
  <si>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</si>
  <si>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</si>
  <si>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</si>
  <si>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</si>
  <si>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</si>
  <si>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</si>
  <si>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</si>
  <si>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</si>
  <si>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</si>
  <si>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</si>
  <si>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</si>
  <si>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</si>
  <si>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</si>
  <si>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</si>
  <si>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</si>
  <si>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</si>
  <si>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</si>
  <si>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</si>
  <si>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</si>
  <si>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</si>
  <si>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</si>
  <si>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</si>
  <si>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</si>
  <si>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</si>
  <si>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</si>
  <si>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</si>
  <si>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</si>
  <si>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</si>
  <si>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</si>
  <si>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</si>
  <si>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</si>
  <si>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</si>
  <si>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</si>
  <si>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</si>
  <si>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</si>
  <si>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</si>
  <si>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</si>
  <si>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</si>
  <si>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</si>
  <si>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</si>
  <si>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</si>
  <si>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</si>
  <si>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</si>
  <si>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</si>
  <si>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</si>
  <si>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</si>
  <si>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</si>
  <si>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</si>
  <si>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</si>
  <si>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</si>
  <si>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</si>
  <si>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</si>
  <si>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</si>
  <si>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</si>
  <si>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</si>
  <si>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</si>
  <si>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</si>
  <si>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</si>
  <si>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</si>
  <si>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</si>
  <si>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</si>
  <si>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</si>
  <si>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</si>
  <si>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</si>
  <si>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</si>
  <si>
    <t xml:space="preserve">八尾市長　様    </t>
    <rPh sb="0" eb="3">
      <t>ヤオシ</t>
    </rPh>
    <rPh sb="3" eb="4">
      <t>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</si>
</sst>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42">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52" fillId="24" borderId="0" xfId="0" applyFont="1" applyFill="1">
      <alignment vertical="center"/>
    </xf>
    <xf numFmtId="0" fontId="1" fillId="24" borderId="0" xfId="0" applyFont="1" applyFill="1" applyBorder="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10" fillId="0" borderId="30" xfId="0" applyFont="1" applyFill="1" applyBorder="1" applyAlignment="1" applyProtection="1">
      <alignment horizontal="lef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vertical="center" shrinkToFit="1"/>
    </xf>
    <xf numFmtId="0" fontId="0" fillId="25" borderId="0" xfId="0" applyFill="1" applyBorder="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3" fillId="25" borderId="30" xfId="0" applyFont="1" applyFill="1" applyBorder="1" applyAlignment="1" applyProtection="1">
      <alignment vertical="center"/>
      <protection locked="0"/>
    </xf>
    <xf numFmtId="0" fontId="0" fillId="25" borderId="36"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0" fillId="25" borderId="0" xfId="0" applyFill="1" applyAlignment="1" applyProtection="1">
      <alignment vertical="center"/>
      <protection locked="0"/>
    </xf>
    <xf numFmtId="0" fontId="10" fillId="0" borderId="3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10" fillId="0" borderId="33" xfId="0" applyFont="1" applyFill="1" applyBorder="1" applyAlignment="1" applyProtection="1">
      <alignment vertical="center" wrapText="1"/>
    </xf>
    <xf numFmtId="0" fontId="0" fillId="0" borderId="0" xfId="0" applyFill="1" applyAlignment="1" applyProtection="1">
      <alignment vertical="center"/>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8" fillId="24" borderId="32" xfId="0" applyFont="1" applyFill="1" applyBorder="1" applyAlignment="1">
      <alignment horizontal="center" vertical="center"/>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37"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2" fillId="24" borderId="37" xfId="0" applyFont="1" applyFill="1" applyBorder="1" applyAlignment="1" applyProtection="1">
      <alignment horizontal="center" vertical="center"/>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12" fillId="24" borderId="0" xfId="0" applyFont="1" applyFill="1" applyBorder="1" applyAlignment="1">
      <alignment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2" xfId="0" applyFont="1" applyFill="1" applyBorder="1" applyAlignment="1">
      <alignment horizontal="center"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25" borderId="62" xfId="35" applyNumberFormat="1" applyFont="1" applyFill="1" applyBorder="1" applyAlignment="1" applyProtection="1">
      <alignment vertical="center" shrinkToFit="1"/>
      <protection locked="0"/>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27" borderId="61" xfId="0" applyFont="1" applyFill="1" applyBorder="1" applyAlignment="1">
      <alignment horizontal="left" vertical="top" wrapText="1"/>
    </xf>
    <xf numFmtId="0" fontId="21" fillId="0" borderId="62" xfId="0" applyFont="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5" xfId="0" applyFont="1" applyFill="1" applyBorder="1" applyAlignment="1" applyProtection="1">
      <alignment vertical="center" wrapTex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0" fillId="24" borderId="0" xfId="0"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2" xfId="0" applyFont="1" applyFill="1" applyBorder="1" applyAlignment="1">
      <alignment horizontal="center" vertical="center"/>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23" fillId="24" borderId="15" xfId="0" applyFont="1" applyFill="1" applyBorder="1" applyAlignment="1">
      <alignment vertical="center" wrapText="1"/>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4"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1" fillId="0" borderId="33" xfId="0"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31" xfId="0" applyFont="1" applyFill="1" applyBorder="1" applyAlignment="1">
      <alignment vertical="center"/>
    </xf>
    <xf numFmtId="0" fontId="0" fillId="0" borderId="25"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24" borderId="0" xfId="0" applyFill="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86"/>
  <sheetViews>
    <sheetView tabSelected="1" view="pageBreakPreview" zoomScaleNormal="50" zoomScaleSheetLayoutView="100" workbookViewId="0">
      <selection activeCell="J5" sqref="J5"/>
    </sheetView>
  </sheetViews>
  <sheetFormatPr defaultColWidth="9" defaultRowHeight="13.5" x14ac:dyDescent="0.15"/>
  <cols>
    <col min="1" max="1" width="1.875" style="29" customWidth="1"/>
    <col min="2" max="2" width="11.75" style="29" customWidth="1"/>
    <col min="3" max="3" width="24.5" style="29" customWidth="1"/>
    <col min="4" max="4" width="0.625" style="29" customWidth="1"/>
    <col min="5" max="5" width="3.25" style="29" customWidth="1"/>
    <col min="6" max="6" width="5" style="29" customWidth="1"/>
    <col min="7" max="7" width="3.5" style="29" customWidth="1"/>
    <col min="8" max="8" width="3.25" style="29" customWidth="1"/>
    <col min="9" max="9" width="6.75" style="29" customWidth="1"/>
    <col min="10" max="10" width="8.875" style="29" customWidth="1"/>
    <col min="11" max="11" width="2.875" style="29" customWidth="1"/>
    <col min="12" max="12" width="4.75" style="29" customWidth="1"/>
    <col min="13" max="13" width="3.375" style="29" customWidth="1"/>
    <col min="14" max="14" width="3.625" style="29" customWidth="1"/>
    <col min="15" max="15" width="3.375" style="29" customWidth="1"/>
    <col min="16" max="16" width="4" style="29" customWidth="1"/>
    <col min="17" max="17" width="3.125" style="29" customWidth="1"/>
    <col min="18" max="18" width="7.5" style="29" customWidth="1"/>
    <col min="19" max="19" width="12.75" style="29" customWidth="1"/>
    <col min="20" max="20" width="3.625" style="29" customWidth="1"/>
    <col min="21" max="21" width="21.75" style="29" customWidth="1"/>
    <col min="22" max="16384" width="9" style="29"/>
  </cols>
  <sheetData>
    <row r="1" spans="1:31" x14ac:dyDescent="0.15">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15">
      <c r="A2" s="92"/>
      <c r="B2" s="93"/>
      <c r="C2" s="93"/>
      <c r="D2" s="93"/>
      <c r="E2" s="93"/>
      <c r="F2" s="93"/>
      <c r="G2" s="93"/>
      <c r="H2" s="93"/>
      <c r="I2" s="93"/>
      <c r="J2" s="93"/>
      <c r="K2" s="93"/>
      <c r="L2" s="93"/>
      <c r="M2" s="93"/>
      <c r="N2" s="93"/>
      <c r="O2" s="93"/>
      <c r="P2" s="93"/>
      <c r="Q2" s="93"/>
      <c r="R2" s="93"/>
      <c r="S2" s="93"/>
      <c r="T2" s="94"/>
      <c r="U2" s="368" t="s">
        <v>460</v>
      </c>
      <c r="V2" s="369"/>
      <c r="W2" s="369"/>
      <c r="X2" s="369"/>
      <c r="Y2" s="37"/>
      <c r="Z2" s="37"/>
      <c r="AA2" s="37"/>
      <c r="AB2" s="37"/>
      <c r="AC2" s="37"/>
      <c r="AD2" s="37"/>
      <c r="AE2" s="37"/>
    </row>
    <row r="3" spans="1:31" ht="14.25" x14ac:dyDescent="0.15">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15">
      <c r="A4" s="96"/>
      <c r="B4" s="52"/>
      <c r="C4" s="52"/>
      <c r="D4" s="52"/>
      <c r="E4" s="52"/>
      <c r="F4" s="52"/>
      <c r="G4" s="52"/>
      <c r="H4" s="52"/>
      <c r="I4" s="52"/>
      <c r="J4" s="52"/>
      <c r="K4" s="100"/>
      <c r="L4" s="101"/>
      <c r="M4" s="102"/>
      <c r="N4" s="103"/>
      <c r="O4" s="103"/>
      <c r="P4" s="103"/>
      <c r="Q4" s="103"/>
      <c r="R4" s="313" t="s">
        <v>989</v>
      </c>
      <c r="S4" s="314"/>
      <c r="T4" s="315"/>
      <c r="U4" s="293" t="str">
        <f>IF(OR(R4="　　　年　　月　　日",R4=""),"届出を行う日付を記入してください","")</f>
        <v>届出を行う日付を記入してください</v>
      </c>
      <c r="V4" s="294"/>
      <c r="W4" s="294"/>
      <c r="X4" s="294"/>
      <c r="Y4" s="37"/>
      <c r="Z4" s="37"/>
      <c r="AA4" s="37"/>
      <c r="AB4" s="37"/>
      <c r="AC4" s="37"/>
      <c r="AD4" s="37"/>
      <c r="AE4" s="37"/>
    </row>
    <row r="5" spans="1:31" ht="33" customHeight="1" x14ac:dyDescent="0.15">
      <c r="A5" s="96"/>
      <c r="B5" s="309" t="s">
        <v>1239</v>
      </c>
      <c r="C5" s="310"/>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15">
      <c r="A6" s="96"/>
      <c r="B6" s="52"/>
      <c r="C6" s="52"/>
      <c r="D6" s="52"/>
      <c r="E6" s="52"/>
      <c r="F6" s="52"/>
      <c r="G6" s="52"/>
      <c r="H6" s="52"/>
      <c r="I6" s="104"/>
      <c r="J6" s="105"/>
      <c r="K6" s="103"/>
      <c r="L6" s="318"/>
      <c r="M6" s="318"/>
      <c r="N6" s="106"/>
      <c r="O6" s="106"/>
      <c r="P6" s="106"/>
      <c r="Q6" s="106"/>
      <c r="R6" s="106"/>
      <c r="S6" s="106"/>
      <c r="T6" s="107"/>
      <c r="U6" s="37"/>
      <c r="V6" s="37"/>
      <c r="W6" s="37"/>
      <c r="X6" s="37"/>
      <c r="Y6" s="37"/>
      <c r="Z6" s="37"/>
      <c r="AA6" s="37"/>
      <c r="AB6" s="37"/>
      <c r="AC6" s="37"/>
      <c r="AD6" s="37"/>
      <c r="AE6" s="37"/>
    </row>
    <row r="7" spans="1:31" ht="14.25" customHeight="1" x14ac:dyDescent="0.15">
      <c r="A7" s="96"/>
      <c r="B7" s="52"/>
      <c r="C7" s="52"/>
      <c r="D7" s="52"/>
      <c r="E7" s="52"/>
      <c r="F7" s="52"/>
      <c r="G7" s="37"/>
      <c r="H7" s="52"/>
      <c r="I7" s="108"/>
      <c r="J7" s="303"/>
      <c r="K7" s="303"/>
      <c r="L7" s="303"/>
      <c r="M7" s="303"/>
      <c r="N7" s="303"/>
      <c r="O7" s="303"/>
      <c r="P7" s="303"/>
      <c r="Q7" s="303"/>
      <c r="R7" s="303"/>
      <c r="S7" s="304"/>
      <c r="T7" s="305"/>
      <c r="U7" s="37"/>
      <c r="V7" s="37"/>
      <c r="W7" s="37"/>
      <c r="X7" s="37"/>
      <c r="Y7" s="37"/>
      <c r="Z7" s="37"/>
      <c r="AA7" s="37"/>
      <c r="AB7" s="37"/>
      <c r="AC7" s="37"/>
      <c r="AD7" s="37"/>
      <c r="AE7" s="37"/>
    </row>
    <row r="8" spans="1:31" ht="31.5" customHeight="1" x14ac:dyDescent="0.15">
      <c r="A8" s="96"/>
      <c r="B8" s="52"/>
      <c r="C8" s="52"/>
      <c r="D8" s="52"/>
      <c r="E8" s="52"/>
      <c r="F8" s="52"/>
      <c r="G8" s="103" t="s">
        <v>268</v>
      </c>
      <c r="H8" s="52"/>
      <c r="I8" s="103" t="s">
        <v>269</v>
      </c>
      <c r="J8" s="301"/>
      <c r="K8" s="301"/>
      <c r="L8" s="301"/>
      <c r="M8" s="301"/>
      <c r="N8" s="301"/>
      <c r="O8" s="301"/>
      <c r="P8" s="301"/>
      <c r="Q8" s="301"/>
      <c r="R8" s="301"/>
      <c r="S8" s="301"/>
      <c r="T8" s="302"/>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15">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15">
      <c r="A10" s="96"/>
      <c r="B10" s="52"/>
      <c r="C10" s="52"/>
      <c r="D10" s="52"/>
      <c r="E10" s="52"/>
      <c r="F10" s="52"/>
      <c r="G10" s="52"/>
      <c r="H10" s="52"/>
      <c r="I10" s="108"/>
      <c r="J10" s="303"/>
      <c r="K10" s="303"/>
      <c r="L10" s="303"/>
      <c r="M10" s="303"/>
      <c r="N10" s="303"/>
      <c r="O10" s="303"/>
      <c r="P10" s="303"/>
      <c r="Q10" s="303"/>
      <c r="R10" s="303"/>
      <c r="S10" s="304"/>
      <c r="T10" s="305"/>
      <c r="U10" s="37"/>
      <c r="V10" s="37"/>
      <c r="W10" s="37"/>
      <c r="X10" s="37"/>
      <c r="Y10" s="37"/>
      <c r="Z10" s="37"/>
      <c r="AA10" s="37"/>
      <c r="AB10" s="37"/>
      <c r="AC10" s="37"/>
      <c r="AD10" s="37"/>
      <c r="AE10" s="37"/>
    </row>
    <row r="11" spans="1:31" ht="26.25" customHeight="1" x14ac:dyDescent="0.15">
      <c r="A11" s="96"/>
      <c r="B11" s="52"/>
      <c r="C11" s="52"/>
      <c r="D11" s="52"/>
      <c r="E11" s="52"/>
      <c r="F11" s="52"/>
      <c r="G11" s="52"/>
      <c r="H11" s="52"/>
      <c r="I11" s="103" t="s">
        <v>270</v>
      </c>
      <c r="J11" s="301"/>
      <c r="K11" s="301"/>
      <c r="L11" s="301"/>
      <c r="M11" s="301"/>
      <c r="N11" s="301"/>
      <c r="O11" s="301"/>
      <c r="P11" s="301"/>
      <c r="Q11" s="301"/>
      <c r="R11" s="301"/>
      <c r="S11" s="301"/>
      <c r="T11" s="302"/>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15">
      <c r="A12" s="96"/>
      <c r="B12" s="52"/>
      <c r="C12" s="52"/>
      <c r="D12" s="52"/>
      <c r="E12" s="52"/>
      <c r="F12" s="52"/>
      <c r="G12" s="52"/>
      <c r="H12" s="52"/>
      <c r="I12" s="108"/>
      <c r="J12" s="322"/>
      <c r="K12" s="322"/>
      <c r="L12" s="322"/>
      <c r="M12" s="322"/>
      <c r="N12" s="322"/>
      <c r="O12" s="322"/>
      <c r="P12" s="322"/>
      <c r="Q12" s="322"/>
      <c r="R12" s="322"/>
      <c r="S12" s="322"/>
      <c r="T12" s="302"/>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15">
      <c r="A13" s="96"/>
      <c r="B13" s="52"/>
      <c r="C13" s="52"/>
      <c r="D13" s="52"/>
      <c r="E13" s="52"/>
      <c r="F13" s="52"/>
      <c r="G13" s="52"/>
      <c r="H13" s="52"/>
      <c r="I13" s="109"/>
      <c r="J13" s="316"/>
      <c r="K13" s="316"/>
      <c r="L13" s="316"/>
      <c r="M13" s="316"/>
      <c r="N13" s="316"/>
      <c r="O13" s="316"/>
      <c r="P13" s="316"/>
      <c r="Q13" s="316"/>
      <c r="R13" s="316"/>
      <c r="S13" s="316"/>
      <c r="T13" s="317"/>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15">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15">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15">
      <c r="A16" s="96"/>
      <c r="B16" s="311" t="s">
        <v>382</v>
      </c>
      <c r="C16" s="312"/>
      <c r="D16" s="312"/>
      <c r="E16" s="312"/>
      <c r="F16" s="312"/>
      <c r="G16" s="312"/>
      <c r="H16" s="312"/>
      <c r="I16" s="312"/>
      <c r="J16" s="312"/>
      <c r="K16" s="312"/>
      <c r="L16" s="312"/>
      <c r="M16" s="312"/>
      <c r="N16" s="312"/>
      <c r="O16" s="312"/>
      <c r="P16" s="312"/>
      <c r="Q16" s="312"/>
      <c r="R16" s="312"/>
      <c r="S16" s="312"/>
      <c r="T16" s="99"/>
      <c r="U16" s="52"/>
      <c r="V16" s="37"/>
      <c r="W16" s="37"/>
      <c r="X16" s="37"/>
      <c r="Y16" s="37"/>
      <c r="Z16" s="37"/>
      <c r="AA16" s="37"/>
      <c r="AB16" s="37"/>
      <c r="AC16" s="37"/>
      <c r="AD16" s="37"/>
      <c r="AE16" s="37"/>
    </row>
    <row r="17" spans="1:31" ht="18.75" customHeight="1" x14ac:dyDescent="0.15">
      <c r="A17" s="96"/>
      <c r="B17" s="324" t="s">
        <v>383</v>
      </c>
      <c r="C17" s="304"/>
      <c r="D17" s="304"/>
      <c r="E17" s="304"/>
      <c r="F17" s="304"/>
      <c r="G17" s="304"/>
      <c r="H17" s="304"/>
      <c r="I17" s="304"/>
      <c r="J17" s="304"/>
      <c r="K17" s="304"/>
      <c r="L17" s="304"/>
      <c r="M17" s="304"/>
      <c r="N17" s="304"/>
      <c r="O17" s="304"/>
      <c r="P17" s="304"/>
      <c r="Q17" s="304"/>
      <c r="R17" s="304"/>
      <c r="S17" s="304"/>
      <c r="T17" s="99"/>
      <c r="U17" s="37"/>
      <c r="V17" s="37"/>
      <c r="W17" s="37"/>
      <c r="X17" s="37"/>
      <c r="Y17" s="37"/>
      <c r="Z17" s="37"/>
      <c r="AA17" s="37"/>
      <c r="AB17" s="37"/>
      <c r="AC17" s="37"/>
      <c r="AD17" s="37"/>
      <c r="AE17" s="37"/>
    </row>
    <row r="18" spans="1:31" ht="30.75" customHeight="1" x14ac:dyDescent="0.15">
      <c r="A18" s="96"/>
      <c r="B18" s="323" t="s">
        <v>342</v>
      </c>
      <c r="C18" s="296"/>
      <c r="D18" s="306"/>
      <c r="E18" s="307"/>
      <c r="F18" s="307"/>
      <c r="G18" s="307"/>
      <c r="H18" s="307"/>
      <c r="I18" s="307"/>
      <c r="J18" s="307"/>
      <c r="K18" s="307"/>
      <c r="L18" s="307"/>
      <c r="M18" s="307"/>
      <c r="N18" s="307"/>
      <c r="O18" s="307"/>
      <c r="P18" s="307"/>
      <c r="Q18" s="307"/>
      <c r="R18" s="307"/>
      <c r="S18" s="308"/>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15">
      <c r="A19" s="96"/>
      <c r="B19" s="300" t="s">
        <v>343</v>
      </c>
      <c r="C19" s="296"/>
      <c r="D19" s="297"/>
      <c r="E19" s="298"/>
      <c r="F19" s="298"/>
      <c r="G19" s="298"/>
      <c r="H19" s="298"/>
      <c r="I19" s="298"/>
      <c r="J19" s="298"/>
      <c r="K19" s="298"/>
      <c r="L19" s="298"/>
      <c r="M19" s="298"/>
      <c r="N19" s="298"/>
      <c r="O19" s="298"/>
      <c r="P19" s="298"/>
      <c r="Q19" s="298"/>
      <c r="R19" s="298"/>
      <c r="S19" s="299"/>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15">
      <c r="A20" s="96"/>
      <c r="B20" s="295" t="s">
        <v>272</v>
      </c>
      <c r="C20" s="296"/>
      <c r="D20" s="319"/>
      <c r="E20" s="320"/>
      <c r="F20" s="320"/>
      <c r="G20" s="320"/>
      <c r="H20" s="320"/>
      <c r="I20" s="320"/>
      <c r="J20" s="320"/>
      <c r="K20" s="320"/>
      <c r="L20" s="320"/>
      <c r="M20" s="320"/>
      <c r="N20" s="320"/>
      <c r="O20" s="320"/>
      <c r="P20" s="320"/>
      <c r="Q20" s="320"/>
      <c r="R20" s="320"/>
      <c r="S20" s="321"/>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15">
      <c r="A21" s="96"/>
      <c r="B21" s="300" t="s">
        <v>344</v>
      </c>
      <c r="C21" s="296"/>
      <c r="D21" s="297"/>
      <c r="E21" s="298"/>
      <c r="F21" s="298"/>
      <c r="G21" s="298"/>
      <c r="H21" s="298"/>
      <c r="I21" s="298"/>
      <c r="J21" s="298"/>
      <c r="K21" s="298"/>
      <c r="L21" s="298"/>
      <c r="M21" s="298"/>
      <c r="N21" s="298"/>
      <c r="O21" s="298"/>
      <c r="P21" s="298"/>
      <c r="Q21" s="298"/>
      <c r="R21" s="298"/>
      <c r="S21" s="299"/>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15">
      <c r="A22" s="96"/>
      <c r="B22" s="353"/>
      <c r="C22" s="354"/>
      <c r="D22" s="347" t="s">
        <v>328</v>
      </c>
      <c r="E22" s="348"/>
      <c r="F22" s="349"/>
      <c r="G22" s="350"/>
      <c r="H22" s="350"/>
      <c r="I22" s="350"/>
      <c r="J22" s="351"/>
      <c r="K22" s="351"/>
      <c r="L22" s="351"/>
      <c r="M22" s="351"/>
      <c r="N22" s="351"/>
      <c r="O22" s="351"/>
      <c r="P22" s="351"/>
      <c r="Q22" s="351"/>
      <c r="R22" s="351"/>
      <c r="S22" s="352"/>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15">
      <c r="A23" s="96"/>
      <c r="B23" s="355" t="s">
        <v>273</v>
      </c>
      <c r="C23" s="356"/>
      <c r="D23" s="319"/>
      <c r="E23" s="320"/>
      <c r="F23" s="320"/>
      <c r="G23" s="320"/>
      <c r="H23" s="320"/>
      <c r="I23" s="320"/>
      <c r="J23" s="320"/>
      <c r="K23" s="320"/>
      <c r="L23" s="320"/>
      <c r="M23" s="320"/>
      <c r="N23" s="320"/>
      <c r="O23" s="320"/>
      <c r="P23" s="320"/>
      <c r="Q23" s="320"/>
      <c r="R23" s="320"/>
      <c r="S23" s="321"/>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15">
      <c r="A24" s="96"/>
      <c r="B24" s="295" t="s">
        <v>384</v>
      </c>
      <c r="C24" s="363"/>
      <c r="D24" s="363"/>
      <c r="E24" s="363"/>
      <c r="F24" s="363"/>
      <c r="G24" s="363"/>
      <c r="H24" s="363"/>
      <c r="I24" s="363"/>
      <c r="J24" s="363"/>
      <c r="K24" s="364"/>
      <c r="L24" s="306"/>
      <c r="M24" s="332"/>
      <c r="N24" s="332"/>
      <c r="O24" s="332"/>
      <c r="P24" s="332"/>
      <c r="Q24" s="332"/>
      <c r="R24" s="332"/>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15">
      <c r="A25" s="96"/>
      <c r="B25" s="295" t="s">
        <v>385</v>
      </c>
      <c r="C25" s="363"/>
      <c r="D25" s="363"/>
      <c r="E25" s="363"/>
      <c r="F25" s="363"/>
      <c r="G25" s="363"/>
      <c r="H25" s="363"/>
      <c r="I25" s="363"/>
      <c r="J25" s="363"/>
      <c r="K25" s="364"/>
      <c r="L25" s="306"/>
      <c r="M25" s="307"/>
      <c r="N25" s="307"/>
      <c r="O25" s="307"/>
      <c r="P25" s="307"/>
      <c r="Q25" s="307"/>
      <c r="R25" s="307"/>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15">
      <c r="A26" s="96"/>
      <c r="B26" s="340" t="s">
        <v>406</v>
      </c>
      <c r="C26" s="343"/>
      <c r="D26" s="343"/>
      <c r="E26" s="343"/>
      <c r="F26" s="343"/>
      <c r="G26" s="296"/>
      <c r="H26" s="365"/>
      <c r="I26" s="366"/>
      <c r="J26" s="366"/>
      <c r="K26" s="367"/>
      <c r="L26" s="114" t="s">
        <v>275</v>
      </c>
      <c r="M26" s="87"/>
      <c r="N26" s="115"/>
      <c r="O26" s="360" t="str">
        <f>IF(H26="","",VLOOKUP(H26,業種一覧!B2:C64,2,FALSE))</f>
        <v/>
      </c>
      <c r="P26" s="361"/>
      <c r="Q26" s="361"/>
      <c r="R26" s="361"/>
      <c r="S26" s="362"/>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15">
      <c r="A27" s="96"/>
      <c r="B27" s="357" t="s">
        <v>1233</v>
      </c>
      <c r="C27" s="358"/>
      <c r="D27" s="358"/>
      <c r="E27" s="358"/>
      <c r="F27" s="358"/>
      <c r="G27" s="358"/>
      <c r="H27" s="358"/>
      <c r="I27" s="358"/>
      <c r="J27" s="358"/>
      <c r="K27" s="359"/>
      <c r="L27" s="344" t="s">
        <v>993</v>
      </c>
      <c r="M27" s="345"/>
      <c r="N27" s="345"/>
      <c r="O27" s="345"/>
      <c r="P27" s="345"/>
      <c r="Q27" s="345"/>
      <c r="R27" s="345"/>
      <c r="S27" s="346"/>
      <c r="T27" s="99"/>
      <c r="U27" s="133"/>
      <c r="V27" s="133"/>
      <c r="W27" s="134"/>
      <c r="X27" s="37"/>
      <c r="Y27" s="37"/>
      <c r="Z27" s="37"/>
      <c r="AA27" s="37"/>
      <c r="AB27" s="37"/>
      <c r="AC27" s="37"/>
      <c r="AD27" s="37"/>
      <c r="AE27" s="37"/>
    </row>
    <row r="28" spans="1:31" ht="28.5" customHeight="1" x14ac:dyDescent="0.15">
      <c r="A28" s="96"/>
      <c r="B28" s="340" t="s">
        <v>403</v>
      </c>
      <c r="C28" s="341"/>
      <c r="D28" s="341"/>
      <c r="E28" s="341"/>
      <c r="F28" s="341"/>
      <c r="G28" s="341"/>
      <c r="H28" s="341"/>
      <c r="I28" s="341"/>
      <c r="J28" s="341"/>
      <c r="K28" s="342"/>
      <c r="L28" s="334" t="s">
        <v>380</v>
      </c>
      <c r="M28" s="335"/>
      <c r="N28" s="335"/>
      <c r="O28" s="335"/>
      <c r="P28" s="335"/>
      <c r="Q28" s="335"/>
      <c r="R28" s="242"/>
      <c r="S28" s="87" t="s">
        <v>329</v>
      </c>
      <c r="T28" s="99"/>
      <c r="U28" s="133"/>
      <c r="V28" s="133"/>
      <c r="W28" s="37"/>
      <c r="X28" s="37"/>
      <c r="Y28" s="37"/>
      <c r="Z28" s="37"/>
      <c r="AA28" s="37"/>
      <c r="AB28" s="37"/>
      <c r="AC28" s="37"/>
      <c r="AD28" s="37"/>
      <c r="AE28" s="37"/>
    </row>
    <row r="29" spans="1:31" ht="99" customHeight="1" x14ac:dyDescent="0.15">
      <c r="A29" s="96"/>
      <c r="B29" s="337" t="s">
        <v>387</v>
      </c>
      <c r="C29" s="384"/>
      <c r="D29" s="295" t="str">
        <f>IF(O26="5930","別紙のとおり","")</f>
        <v/>
      </c>
      <c r="E29" s="380"/>
      <c r="F29" s="380"/>
      <c r="G29" s="380"/>
      <c r="H29" s="380"/>
      <c r="I29" s="380"/>
      <c r="J29" s="380"/>
      <c r="K29" s="380"/>
      <c r="L29" s="380"/>
      <c r="M29" s="380"/>
      <c r="N29" s="380"/>
      <c r="O29" s="380"/>
      <c r="P29" s="380"/>
      <c r="Q29" s="380"/>
      <c r="R29" s="380"/>
      <c r="S29" s="381"/>
      <c r="T29" s="99"/>
      <c r="U29" s="133"/>
      <c r="V29" s="133"/>
      <c r="W29" s="37"/>
      <c r="X29" s="37"/>
      <c r="Y29" s="37"/>
      <c r="Z29" s="37"/>
      <c r="AA29" s="37"/>
      <c r="AB29" s="37"/>
      <c r="AC29" s="37"/>
      <c r="AD29" s="37"/>
      <c r="AE29" s="37"/>
    </row>
    <row r="30" spans="1:31" ht="10.5" customHeight="1" x14ac:dyDescent="0.15">
      <c r="A30" s="96"/>
      <c r="B30" s="337" t="s">
        <v>276</v>
      </c>
      <c r="C30" s="338"/>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15">
      <c r="A31" s="96"/>
      <c r="B31" s="339"/>
      <c r="C31" s="336"/>
      <c r="D31" s="118"/>
      <c r="E31" s="119" t="s">
        <v>980</v>
      </c>
      <c r="F31" s="112" t="s">
        <v>345</v>
      </c>
      <c r="G31" s="112"/>
      <c r="H31" s="324"/>
      <c r="I31" s="324"/>
      <c r="J31" s="324"/>
      <c r="K31" s="324"/>
      <c r="L31" s="324"/>
      <c r="M31" s="324"/>
      <c r="N31" s="324"/>
      <c r="O31" s="324"/>
      <c r="P31" s="324"/>
      <c r="Q31" s="324"/>
      <c r="R31" s="324"/>
      <c r="S31" s="336"/>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15">
      <c r="A32" s="96"/>
      <c r="B32" s="339"/>
      <c r="C32" s="336"/>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15">
      <c r="A33" s="96"/>
      <c r="B33" s="339"/>
      <c r="C33" s="336"/>
      <c r="D33" s="121"/>
      <c r="E33" s="119" t="s">
        <v>980</v>
      </c>
      <c r="F33" s="90" t="s">
        <v>386</v>
      </c>
      <c r="G33" s="324" t="s">
        <v>330</v>
      </c>
      <c r="H33" s="385"/>
      <c r="I33" s="385"/>
      <c r="J33" s="385"/>
      <c r="K33" s="385"/>
      <c r="L33" s="385"/>
      <c r="M33" s="385"/>
      <c r="N33" s="385"/>
      <c r="O33" s="385"/>
      <c r="P33" s="385"/>
      <c r="Q33" s="385"/>
      <c r="R33" s="385"/>
      <c r="S33" s="305"/>
      <c r="T33" s="99"/>
      <c r="U33" s="133"/>
      <c r="V33" s="133"/>
      <c r="W33" s="37"/>
      <c r="X33" s="37"/>
      <c r="Y33" s="37"/>
      <c r="Z33" s="37"/>
      <c r="AA33" s="37"/>
      <c r="AB33" s="37"/>
      <c r="AC33" s="37"/>
      <c r="AD33" s="37"/>
      <c r="AE33" s="37"/>
    </row>
    <row r="34" spans="1:31" ht="7.5" customHeight="1" x14ac:dyDescent="0.15">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15">
      <c r="A35" s="96"/>
      <c r="B35" s="325" t="s">
        <v>988</v>
      </c>
      <c r="C35" s="326"/>
      <c r="D35" s="344" t="s">
        <v>327</v>
      </c>
      <c r="E35" s="345"/>
      <c r="F35" s="345"/>
      <c r="G35" s="346"/>
      <c r="H35" s="306"/>
      <c r="I35" s="332"/>
      <c r="J35" s="332"/>
      <c r="K35" s="332"/>
      <c r="L35" s="332"/>
      <c r="M35" s="332"/>
      <c r="N35" s="332"/>
      <c r="O35" s="332"/>
      <c r="P35" s="332"/>
      <c r="Q35" s="332"/>
      <c r="R35" s="332"/>
      <c r="S35" s="333"/>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15">
      <c r="A36" s="96"/>
      <c r="B36" s="327"/>
      <c r="C36" s="328"/>
      <c r="D36" s="377" t="s">
        <v>389</v>
      </c>
      <c r="E36" s="378"/>
      <c r="F36" s="378"/>
      <c r="G36" s="379"/>
      <c r="H36" s="374"/>
      <c r="I36" s="375"/>
      <c r="J36" s="375"/>
      <c r="K36" s="375"/>
      <c r="L36" s="375"/>
      <c r="M36" s="375"/>
      <c r="N36" s="375"/>
      <c r="O36" s="375"/>
      <c r="P36" s="375"/>
      <c r="Q36" s="375"/>
      <c r="R36" s="375"/>
      <c r="S36" s="376"/>
      <c r="T36" s="99"/>
      <c r="U36" s="133"/>
      <c r="V36" s="133"/>
      <c r="W36" s="37"/>
      <c r="X36" s="37"/>
      <c r="Y36" s="37"/>
      <c r="Z36" s="37"/>
      <c r="AA36" s="37"/>
      <c r="AB36" s="37"/>
      <c r="AC36" s="37"/>
      <c r="AD36" s="37"/>
      <c r="AE36" s="37"/>
    </row>
    <row r="37" spans="1:31" ht="25.5" customHeight="1" x14ac:dyDescent="0.15">
      <c r="A37" s="96"/>
      <c r="B37" s="327"/>
      <c r="C37" s="328"/>
      <c r="D37" s="371" t="s">
        <v>388</v>
      </c>
      <c r="E37" s="372"/>
      <c r="F37" s="372"/>
      <c r="G37" s="373"/>
      <c r="H37" s="319"/>
      <c r="I37" s="382"/>
      <c r="J37" s="382"/>
      <c r="K37" s="382"/>
      <c r="L37" s="382"/>
      <c r="M37" s="382"/>
      <c r="N37" s="382"/>
      <c r="O37" s="382"/>
      <c r="P37" s="382"/>
      <c r="Q37" s="382"/>
      <c r="R37" s="382"/>
      <c r="S37" s="383"/>
      <c r="T37" s="99"/>
      <c r="U37" s="133"/>
      <c r="V37" s="133"/>
      <c r="W37" s="37"/>
      <c r="X37" s="37"/>
      <c r="Y37" s="37"/>
      <c r="Z37" s="37"/>
      <c r="AA37" s="37"/>
      <c r="AB37" s="37"/>
      <c r="AC37" s="37"/>
      <c r="AD37" s="37"/>
      <c r="AE37" s="37"/>
    </row>
    <row r="38" spans="1:31" ht="23.25" customHeight="1" x14ac:dyDescent="0.15">
      <c r="A38" s="96"/>
      <c r="B38" s="327"/>
      <c r="C38" s="328"/>
      <c r="D38" s="344" t="s">
        <v>277</v>
      </c>
      <c r="E38" s="345"/>
      <c r="F38" s="345"/>
      <c r="G38" s="346"/>
      <c r="H38" s="306"/>
      <c r="I38" s="332"/>
      <c r="J38" s="332"/>
      <c r="K38" s="332"/>
      <c r="L38" s="332"/>
      <c r="M38" s="332"/>
      <c r="N38" s="332"/>
      <c r="O38" s="332"/>
      <c r="P38" s="332"/>
      <c r="Q38" s="332"/>
      <c r="R38" s="332"/>
      <c r="S38" s="333"/>
      <c r="T38" s="99"/>
      <c r="U38" s="133"/>
      <c r="V38" s="133"/>
      <c r="W38" s="37"/>
      <c r="X38" s="37"/>
      <c r="Y38" s="37"/>
      <c r="Z38" s="37"/>
      <c r="AA38" s="37"/>
      <c r="AB38" s="37"/>
      <c r="AC38" s="37"/>
      <c r="AD38" s="37"/>
      <c r="AE38" s="37"/>
    </row>
    <row r="39" spans="1:31" ht="23.25" customHeight="1" x14ac:dyDescent="0.15">
      <c r="A39" s="96"/>
      <c r="B39" s="329"/>
      <c r="C39" s="330"/>
      <c r="D39" s="331" t="s">
        <v>425</v>
      </c>
      <c r="E39" s="331"/>
      <c r="F39" s="331"/>
      <c r="G39" s="331"/>
      <c r="H39" s="306"/>
      <c r="I39" s="332"/>
      <c r="J39" s="332"/>
      <c r="K39" s="332"/>
      <c r="L39" s="332"/>
      <c r="M39" s="332"/>
      <c r="N39" s="332"/>
      <c r="O39" s="332"/>
      <c r="P39" s="332"/>
      <c r="Q39" s="332"/>
      <c r="R39" s="332"/>
      <c r="S39" s="333"/>
      <c r="T39" s="99"/>
      <c r="U39" s="133"/>
      <c r="V39" s="133"/>
      <c r="W39" s="37"/>
      <c r="X39" s="37"/>
      <c r="Y39" s="37"/>
      <c r="Z39" s="37"/>
      <c r="AA39" s="37"/>
      <c r="AB39" s="37"/>
      <c r="AC39" s="37"/>
      <c r="AD39" s="37"/>
      <c r="AE39" s="37"/>
    </row>
    <row r="40" spans="1:31" ht="30.75" customHeight="1" x14ac:dyDescent="0.15">
      <c r="A40" s="96"/>
      <c r="B40" s="125" t="s">
        <v>421</v>
      </c>
      <c r="C40" s="280"/>
      <c r="D40" s="370"/>
      <c r="E40" s="298"/>
      <c r="F40" s="298"/>
      <c r="G40" s="298"/>
      <c r="H40" s="298"/>
      <c r="I40" s="298"/>
      <c r="J40" s="298"/>
      <c r="K40" s="298"/>
      <c r="L40" s="298"/>
      <c r="M40" s="298"/>
      <c r="N40" s="298"/>
      <c r="O40" s="298"/>
      <c r="P40" s="298"/>
      <c r="Q40" s="298"/>
      <c r="R40" s="298"/>
      <c r="S40" s="299"/>
      <c r="T40" s="99"/>
      <c r="U40" s="133"/>
      <c r="V40" s="133"/>
      <c r="W40" s="37"/>
      <c r="X40" s="37"/>
      <c r="Y40" s="37"/>
      <c r="Z40" s="37"/>
      <c r="AA40" s="37"/>
      <c r="AB40" s="37"/>
      <c r="AC40" s="37"/>
      <c r="AD40" s="37"/>
      <c r="AE40" s="37"/>
    </row>
    <row r="41" spans="1:31" ht="22.5" customHeight="1" x14ac:dyDescent="0.15">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15">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15">
      <c r="A43" s="95"/>
      <c r="B43" s="95"/>
      <c r="C43" s="95"/>
      <c r="D43" s="95"/>
      <c r="E43" s="95"/>
      <c r="F43" s="95"/>
      <c r="G43" s="95"/>
      <c r="H43" s="95"/>
      <c r="I43" s="95"/>
      <c r="J43" s="95"/>
      <c r="K43" s="95"/>
      <c r="L43" s="95"/>
      <c r="M43" s="95"/>
      <c r="N43" s="95"/>
      <c r="O43" s="95"/>
      <c r="P43" s="95"/>
      <c r="Q43" s="95"/>
      <c r="R43" s="95"/>
      <c r="S43" s="95"/>
      <c r="T43" s="95"/>
    </row>
    <row r="44" spans="1:31" x14ac:dyDescent="0.15">
      <c r="A44" s="95"/>
      <c r="B44" s="95"/>
      <c r="C44" s="95"/>
      <c r="D44" s="95"/>
      <c r="E44" s="95"/>
      <c r="F44" s="95"/>
      <c r="G44" s="95"/>
      <c r="H44" s="95"/>
      <c r="I44" s="95"/>
      <c r="J44" s="95"/>
      <c r="K44" s="95"/>
      <c r="L44" s="95"/>
      <c r="M44" s="95"/>
      <c r="N44" s="95"/>
      <c r="O44" s="95"/>
      <c r="P44" s="95"/>
      <c r="Q44" s="95"/>
      <c r="R44" s="95"/>
      <c r="S44" s="95"/>
      <c r="T44" s="95"/>
    </row>
    <row r="45" spans="1:31" x14ac:dyDescent="0.15">
      <c r="A45" s="95"/>
      <c r="B45" s="95"/>
      <c r="C45" s="95"/>
      <c r="D45" s="95"/>
      <c r="E45" s="95"/>
      <c r="F45" s="95"/>
      <c r="G45" s="95"/>
      <c r="H45" s="95"/>
      <c r="I45" s="95"/>
      <c r="J45" s="95"/>
      <c r="K45" s="95"/>
      <c r="L45" s="95"/>
      <c r="M45" s="95"/>
      <c r="N45" s="95"/>
      <c r="O45" s="95"/>
      <c r="P45" s="95"/>
      <c r="Q45" s="95"/>
      <c r="R45" s="95"/>
      <c r="S45" s="95"/>
      <c r="T45" s="95"/>
    </row>
    <row r="46" spans="1:31" x14ac:dyDescent="0.15">
      <c r="A46" s="95"/>
      <c r="B46" s="95"/>
      <c r="C46" s="95"/>
      <c r="D46" s="95"/>
      <c r="E46" s="95"/>
      <c r="F46" s="95"/>
      <c r="G46" s="95"/>
      <c r="H46" s="95"/>
      <c r="I46" s="95"/>
      <c r="J46" s="95"/>
      <c r="K46" s="95"/>
      <c r="L46" s="95"/>
      <c r="M46" s="95"/>
      <c r="N46" s="95"/>
      <c r="O46" s="95"/>
      <c r="P46" s="95"/>
      <c r="Q46" s="95"/>
      <c r="R46" s="95"/>
      <c r="S46" s="95"/>
      <c r="T46" s="95"/>
    </row>
    <row r="47" spans="1:31" x14ac:dyDescent="0.15">
      <c r="A47" s="95"/>
      <c r="B47" s="95"/>
      <c r="C47" s="95"/>
      <c r="D47" s="95"/>
      <c r="E47" s="95"/>
      <c r="F47" s="95"/>
      <c r="G47" s="95"/>
      <c r="H47" s="95"/>
      <c r="I47" s="95"/>
      <c r="J47" s="95"/>
      <c r="K47" s="95"/>
      <c r="L47" s="95"/>
      <c r="M47" s="95"/>
      <c r="N47" s="95"/>
      <c r="O47" s="95"/>
      <c r="P47" s="95"/>
      <c r="Q47" s="95"/>
      <c r="R47" s="95"/>
      <c r="S47" s="95"/>
      <c r="T47" s="95"/>
    </row>
    <row r="48" spans="1:31" x14ac:dyDescent="0.15">
      <c r="A48" s="95"/>
      <c r="B48" s="95"/>
      <c r="C48" s="95"/>
      <c r="D48" s="95"/>
      <c r="E48" s="95"/>
      <c r="F48" s="95"/>
      <c r="G48" s="95"/>
      <c r="H48" s="95"/>
      <c r="I48" s="95"/>
      <c r="J48" s="95"/>
      <c r="K48" s="95"/>
      <c r="L48" s="95"/>
      <c r="M48" s="95"/>
      <c r="N48" s="95"/>
      <c r="O48" s="95"/>
      <c r="P48" s="95"/>
      <c r="Q48" s="95"/>
      <c r="R48" s="95"/>
      <c r="S48" s="95"/>
      <c r="T48" s="95"/>
    </row>
    <row r="49" spans="1:20" x14ac:dyDescent="0.15">
      <c r="A49" s="95"/>
      <c r="B49" s="95"/>
      <c r="C49" s="95"/>
      <c r="D49" s="95"/>
      <c r="E49" s="95"/>
      <c r="F49" s="95"/>
      <c r="G49" s="95"/>
      <c r="H49" s="95"/>
      <c r="I49" s="95"/>
      <c r="J49" s="95"/>
      <c r="K49" s="95"/>
      <c r="L49" s="95"/>
      <c r="M49" s="95"/>
      <c r="S49" s="95"/>
      <c r="T49" s="95"/>
    </row>
    <row r="50" spans="1:20" x14ac:dyDescent="0.15">
      <c r="A50" s="95"/>
      <c r="B50" s="95"/>
      <c r="C50" s="95"/>
      <c r="D50" s="95"/>
      <c r="E50" s="95"/>
      <c r="F50" s="95"/>
      <c r="G50" s="95"/>
      <c r="H50" s="95"/>
      <c r="I50" s="95"/>
      <c r="J50" s="95"/>
      <c r="K50" s="95"/>
      <c r="L50" s="95"/>
      <c r="M50" s="95"/>
      <c r="S50" s="95"/>
      <c r="T50" s="95"/>
    </row>
    <row r="51" spans="1:20" x14ac:dyDescent="0.15">
      <c r="A51" s="95"/>
      <c r="B51" s="95"/>
      <c r="C51" s="95"/>
      <c r="D51" s="95"/>
      <c r="E51" s="95"/>
      <c r="F51" s="95"/>
      <c r="G51" s="95"/>
      <c r="H51" s="95"/>
      <c r="I51" s="95"/>
      <c r="J51" s="95"/>
      <c r="K51" s="95"/>
      <c r="L51" s="95"/>
      <c r="M51" s="95"/>
      <c r="S51" s="95"/>
      <c r="T51" s="95"/>
    </row>
    <row r="52" spans="1:20" x14ac:dyDescent="0.15">
      <c r="A52" s="95"/>
      <c r="B52" s="95"/>
      <c r="C52" s="95"/>
      <c r="D52" s="95"/>
      <c r="E52" s="95"/>
      <c r="F52" s="95"/>
      <c r="G52" s="95"/>
      <c r="H52" s="95"/>
      <c r="I52" s="95"/>
      <c r="J52" s="95"/>
      <c r="K52" s="95"/>
      <c r="L52" s="95"/>
      <c r="M52" s="95"/>
      <c r="S52" s="95"/>
    </row>
    <row r="53" spans="1:20" x14ac:dyDescent="0.15">
      <c r="A53" s="95"/>
      <c r="B53" s="95"/>
      <c r="C53" s="95"/>
      <c r="D53" s="95"/>
      <c r="E53" s="95"/>
      <c r="F53" s="95"/>
      <c r="G53" s="95"/>
      <c r="H53" s="95"/>
      <c r="I53" s="95"/>
      <c r="J53" s="95"/>
      <c r="K53" s="95"/>
      <c r="L53" s="95"/>
      <c r="M53" s="95"/>
      <c r="S53" s="95"/>
    </row>
    <row r="54" spans="1:20" x14ac:dyDescent="0.15">
      <c r="A54" s="95"/>
      <c r="B54" s="95"/>
      <c r="S54" s="95"/>
    </row>
    <row r="55" spans="1:20" x14ac:dyDescent="0.15">
      <c r="A55" s="95"/>
      <c r="B55" s="95"/>
      <c r="S55" s="95"/>
    </row>
    <row r="56" spans="1:20" x14ac:dyDescent="0.15">
      <c r="A56" s="95"/>
      <c r="B56" s="95"/>
      <c r="S56" s="95"/>
    </row>
    <row r="57" spans="1:20" x14ac:dyDescent="0.15">
      <c r="A57" s="95"/>
      <c r="B57" s="95"/>
      <c r="S57" s="95"/>
    </row>
    <row r="58" spans="1:20" x14ac:dyDescent="0.15">
      <c r="A58" s="95"/>
      <c r="B58" s="95"/>
      <c r="S58" s="95"/>
    </row>
    <row r="59" spans="1:20" x14ac:dyDescent="0.15">
      <c r="A59" s="95"/>
      <c r="B59" s="95"/>
      <c r="S59" s="95"/>
    </row>
    <row r="60" spans="1:20" x14ac:dyDescent="0.15">
      <c r="A60" s="95"/>
      <c r="B60" s="95"/>
      <c r="S60" s="95"/>
    </row>
    <row r="61" spans="1:20" x14ac:dyDescent="0.15">
      <c r="A61" s="95"/>
      <c r="B61" s="95"/>
    </row>
    <row r="62" spans="1:20" x14ac:dyDescent="0.15">
      <c r="A62" s="95"/>
      <c r="B62" s="95"/>
    </row>
    <row r="63" spans="1:20" x14ac:dyDescent="0.15">
      <c r="A63" s="95"/>
      <c r="B63" s="95"/>
    </row>
    <row r="64" spans="1:20" x14ac:dyDescent="0.15">
      <c r="A64" s="95"/>
      <c r="B64" s="95"/>
    </row>
    <row r="65" spans="1:2" x14ac:dyDescent="0.15">
      <c r="A65" s="95"/>
      <c r="B65" s="95"/>
    </row>
    <row r="66" spans="1:2" x14ac:dyDescent="0.15">
      <c r="A66" s="95"/>
      <c r="B66" s="95"/>
    </row>
    <row r="67" spans="1:2" x14ac:dyDescent="0.15">
      <c r="A67" s="95"/>
      <c r="B67" s="95"/>
    </row>
    <row r="68" spans="1:2" x14ac:dyDescent="0.15">
      <c r="A68" s="95"/>
      <c r="B68" s="95"/>
    </row>
    <row r="69" spans="1:2" x14ac:dyDescent="0.15">
      <c r="A69" s="95"/>
      <c r="B69" s="95"/>
    </row>
    <row r="70" spans="1:2" x14ac:dyDescent="0.15">
      <c r="A70" s="95"/>
      <c r="B70" s="95"/>
    </row>
    <row r="71" spans="1:2" x14ac:dyDescent="0.15">
      <c r="A71" s="95"/>
      <c r="B71" s="95"/>
    </row>
    <row r="72" spans="1:2" x14ac:dyDescent="0.15">
      <c r="A72" s="95"/>
      <c r="B72" s="95"/>
    </row>
    <row r="73" spans="1:2" x14ac:dyDescent="0.15">
      <c r="A73" s="95"/>
      <c r="B73" s="95"/>
    </row>
    <row r="74" spans="1:2" x14ac:dyDescent="0.15">
      <c r="A74" s="95"/>
      <c r="B74" s="95"/>
    </row>
    <row r="75" spans="1:2" x14ac:dyDescent="0.15">
      <c r="A75" s="95"/>
      <c r="B75" s="95"/>
    </row>
    <row r="76" spans="1:2" x14ac:dyDescent="0.15">
      <c r="A76" s="95"/>
      <c r="B76" s="95"/>
    </row>
    <row r="77" spans="1:2" x14ac:dyDescent="0.15">
      <c r="A77" s="95"/>
      <c r="B77" s="95"/>
    </row>
    <row r="78" spans="1:2" x14ac:dyDescent="0.15">
      <c r="A78" s="95"/>
      <c r="B78" s="95"/>
    </row>
    <row r="79" spans="1:2" x14ac:dyDescent="0.15">
      <c r="A79" s="95"/>
      <c r="B79" s="95"/>
    </row>
    <row r="80" spans="1:2" x14ac:dyDescent="0.15">
      <c r="A80" s="95"/>
      <c r="B80" s="95"/>
    </row>
    <row r="81" spans="1:2" x14ac:dyDescent="0.15">
      <c r="A81" s="95"/>
      <c r="B81" s="95"/>
    </row>
    <row r="82" spans="1:2" x14ac:dyDescent="0.15">
      <c r="A82" s="95"/>
      <c r="B82" s="95"/>
    </row>
    <row r="83" spans="1:2" x14ac:dyDescent="0.15">
      <c r="A83" s="95"/>
      <c r="B83" s="95"/>
    </row>
    <row r="84" spans="1:2" x14ac:dyDescent="0.15">
      <c r="A84" s="95"/>
      <c r="B84" s="95"/>
    </row>
    <row r="85" spans="1:2" x14ac:dyDescent="0.15">
      <c r="A85" s="95"/>
      <c r="B85" s="95"/>
    </row>
    <row r="86" spans="1:2" x14ac:dyDescent="0.15">
      <c r="A86" s="95"/>
      <c r="B86" s="95"/>
    </row>
  </sheetData>
  <sheetProtection algorithmName="SHA-512" hashValue="ehrd7GeWbXBGC/E1nenwVoyTJuwx0qDfD6/H+rc/UjVF3tZYCmd2WqkkMM5Q0uvZztwKRXLIc741GDC2xeHlKQ==" saltValue="bNbqN7wf7wxIyv9mJ+Ik0g==" spinCount="100000" sheet="1" objects="1" scenarios="1"/>
  <mergeCells count="54">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 ref="D22:E22"/>
    <mergeCell ref="F22:S22"/>
    <mergeCell ref="B22:C22"/>
    <mergeCell ref="B23:C23"/>
    <mergeCell ref="B27:K27"/>
    <mergeCell ref="O26:S26"/>
    <mergeCell ref="B24:K24"/>
    <mergeCell ref="H26:K26"/>
    <mergeCell ref="B35:C39"/>
    <mergeCell ref="D39:G39"/>
    <mergeCell ref="H39:S39"/>
    <mergeCell ref="L28:Q28"/>
    <mergeCell ref="L24:R24"/>
    <mergeCell ref="H31:S31"/>
    <mergeCell ref="B30:C33"/>
    <mergeCell ref="B28:K28"/>
    <mergeCell ref="B26:G26"/>
    <mergeCell ref="L27:S27"/>
    <mergeCell ref="D21:S21"/>
    <mergeCell ref="D20:S20"/>
    <mergeCell ref="J12:T12"/>
    <mergeCell ref="J10:T10"/>
    <mergeCell ref="B21:C21"/>
    <mergeCell ref="B18:C18"/>
    <mergeCell ref="B17:S17"/>
    <mergeCell ref="U4:X4"/>
    <mergeCell ref="B20:C20"/>
    <mergeCell ref="D19:S19"/>
    <mergeCell ref="B19:C19"/>
    <mergeCell ref="J11:T11"/>
    <mergeCell ref="J7:T7"/>
    <mergeCell ref="D18:S18"/>
    <mergeCell ref="J8:T8"/>
    <mergeCell ref="B5:C5"/>
    <mergeCell ref="B16:S16"/>
    <mergeCell ref="R4:T4"/>
    <mergeCell ref="J13:T13"/>
    <mergeCell ref="L6:M6"/>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errorStyle="information" showInputMessage="1" errorTitle="あああ" error="あああ"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5"/>
  <sheetViews>
    <sheetView workbookViewId="0">
      <selection activeCell="D14" sqref="D14"/>
    </sheetView>
  </sheetViews>
  <sheetFormatPr defaultRowHeight="13.5" x14ac:dyDescent="0.15"/>
  <cols>
    <col min="2" max="2" width="17.25" bestFit="1" customWidth="1"/>
    <col min="5" max="5" width="32.375" bestFit="1" customWidth="1"/>
    <col min="6" max="6" width="21.375" bestFit="1" customWidth="1"/>
    <col min="7" max="7" width="23.5" bestFit="1" customWidth="1"/>
  </cols>
  <sheetData>
    <row r="1" spans="1:7" x14ac:dyDescent="0.15">
      <c r="A1" t="s">
        <v>326</v>
      </c>
      <c r="E1" t="s">
        <v>96</v>
      </c>
    </row>
    <row r="2" spans="1:7" x14ac:dyDescent="0.15">
      <c r="A2" s="185"/>
      <c r="B2" s="185" t="s">
        <v>326</v>
      </c>
      <c r="E2" s="185" t="s">
        <v>229</v>
      </c>
      <c r="F2" s="185" t="s">
        <v>79</v>
      </c>
      <c r="G2" s="185" t="s">
        <v>80</v>
      </c>
    </row>
    <row r="3" spans="1:7" x14ac:dyDescent="0.15">
      <c r="A3" s="279"/>
      <c r="B3" s="279"/>
      <c r="C3" s="279"/>
      <c r="D3" s="279"/>
      <c r="E3" s="279"/>
      <c r="F3" s="279"/>
      <c r="G3" s="279"/>
    </row>
    <row r="4" spans="1:7" x14ac:dyDescent="0.15">
      <c r="A4" s="1"/>
      <c r="B4" s="1" t="s">
        <v>655</v>
      </c>
      <c r="E4" t="s">
        <v>233</v>
      </c>
      <c r="F4" t="s">
        <v>81</v>
      </c>
      <c r="G4" t="s">
        <v>82</v>
      </c>
    </row>
    <row r="5" spans="1:7" x14ac:dyDescent="0.15">
      <c r="A5" s="1" t="s">
        <v>656</v>
      </c>
      <c r="B5" s="186" t="s">
        <v>365</v>
      </c>
      <c r="E5" t="s">
        <v>234</v>
      </c>
      <c r="F5" t="s">
        <v>81</v>
      </c>
      <c r="G5" t="s">
        <v>82</v>
      </c>
    </row>
    <row r="6" spans="1:7" x14ac:dyDescent="0.15">
      <c r="A6" s="1"/>
      <c r="B6" s="186" t="s">
        <v>366</v>
      </c>
      <c r="E6" t="s">
        <v>230</v>
      </c>
      <c r="F6" t="s">
        <v>81</v>
      </c>
      <c r="G6" t="s">
        <v>82</v>
      </c>
    </row>
    <row r="7" spans="1:7" x14ac:dyDescent="0.15">
      <c r="A7" s="1"/>
      <c r="B7" s="186" t="s">
        <v>657</v>
      </c>
      <c r="E7" t="s">
        <v>232</v>
      </c>
      <c r="F7" t="s">
        <v>81</v>
      </c>
      <c r="G7" t="s">
        <v>82</v>
      </c>
    </row>
    <row r="8" spans="1:7" x14ac:dyDescent="0.15">
      <c r="A8" s="1"/>
      <c r="B8" s="186" t="s">
        <v>368</v>
      </c>
      <c r="E8" t="s">
        <v>231</v>
      </c>
      <c r="F8" t="s">
        <v>81</v>
      </c>
      <c r="G8" t="s">
        <v>82</v>
      </c>
    </row>
    <row r="9" spans="1:7" x14ac:dyDescent="0.15">
      <c r="A9" s="1"/>
      <c r="B9" s="186" t="s">
        <v>369</v>
      </c>
      <c r="E9" t="s">
        <v>54</v>
      </c>
      <c r="F9" t="s">
        <v>81</v>
      </c>
      <c r="G9" t="s">
        <v>82</v>
      </c>
    </row>
    <row r="10" spans="1:7" x14ac:dyDescent="0.15">
      <c r="A10" s="1"/>
      <c r="B10" s="186" t="s">
        <v>658</v>
      </c>
      <c r="E10" t="s">
        <v>237</v>
      </c>
      <c r="F10" t="s">
        <v>81</v>
      </c>
      <c r="G10" t="s">
        <v>82</v>
      </c>
    </row>
    <row r="11" spans="1:7" x14ac:dyDescent="0.15">
      <c r="A11" s="1"/>
      <c r="B11" s="186" t="s">
        <v>370</v>
      </c>
      <c r="E11" t="s">
        <v>235</v>
      </c>
      <c r="F11" t="s">
        <v>81</v>
      </c>
      <c r="G11" t="s">
        <v>82</v>
      </c>
    </row>
    <row r="12" spans="1:7" x14ac:dyDescent="0.15">
      <c r="A12" s="1"/>
      <c r="B12" s="186" t="s">
        <v>371</v>
      </c>
      <c r="E12" t="s">
        <v>236</v>
      </c>
      <c r="F12" t="s">
        <v>81</v>
      </c>
      <c r="G12" t="s">
        <v>82</v>
      </c>
    </row>
    <row r="13" spans="1:7" x14ac:dyDescent="0.15">
      <c r="A13" s="1"/>
      <c r="B13" s="186" t="s">
        <v>659</v>
      </c>
      <c r="E13" t="s">
        <v>238</v>
      </c>
      <c r="F13" t="s">
        <v>81</v>
      </c>
      <c r="G13" t="s">
        <v>82</v>
      </c>
    </row>
    <row r="14" spans="1:7" x14ac:dyDescent="0.15">
      <c r="A14" s="1"/>
      <c r="B14" s="186" t="s">
        <v>660</v>
      </c>
      <c r="E14" t="s">
        <v>239</v>
      </c>
      <c r="F14" t="s">
        <v>81</v>
      </c>
      <c r="G14" t="s">
        <v>82</v>
      </c>
    </row>
    <row r="15" spans="1:7" x14ac:dyDescent="0.15">
      <c r="A15" s="1"/>
      <c r="B15" s="186" t="s">
        <v>661</v>
      </c>
      <c r="E15" t="s">
        <v>240</v>
      </c>
      <c r="F15" t="s">
        <v>81</v>
      </c>
      <c r="G15" t="s">
        <v>82</v>
      </c>
    </row>
    <row r="16" spans="1:7" x14ac:dyDescent="0.15">
      <c r="A16" s="1"/>
      <c r="B16" s="278" t="s">
        <v>662</v>
      </c>
      <c r="E16" t="s">
        <v>55</v>
      </c>
      <c r="F16" t="s">
        <v>83</v>
      </c>
      <c r="G16" t="s">
        <v>84</v>
      </c>
    </row>
    <row r="17" spans="1:7" x14ac:dyDescent="0.15">
      <c r="B17" s="186" t="s">
        <v>663</v>
      </c>
      <c r="E17" t="s">
        <v>56</v>
      </c>
      <c r="F17" t="s">
        <v>83</v>
      </c>
      <c r="G17" t="s">
        <v>84</v>
      </c>
    </row>
    <row r="18" spans="1:7" x14ac:dyDescent="0.15">
      <c r="A18" s="1"/>
      <c r="B18" s="186" t="s">
        <v>372</v>
      </c>
      <c r="E18" t="s">
        <v>57</v>
      </c>
      <c r="F18" t="s">
        <v>83</v>
      </c>
      <c r="G18" t="s">
        <v>84</v>
      </c>
    </row>
    <row r="19" spans="1:7" x14ac:dyDescent="0.15">
      <c r="A19" s="1"/>
      <c r="B19" s="277" t="s">
        <v>983</v>
      </c>
      <c r="E19" t="s">
        <v>58</v>
      </c>
      <c r="F19" t="s">
        <v>83</v>
      </c>
      <c r="G19" t="s">
        <v>84</v>
      </c>
    </row>
    <row r="20" spans="1:7" x14ac:dyDescent="0.15">
      <c r="A20" s="1"/>
      <c r="B20" s="186" t="s">
        <v>373</v>
      </c>
      <c r="E20" t="s">
        <v>59</v>
      </c>
      <c r="F20" t="s">
        <v>83</v>
      </c>
      <c r="G20" t="s">
        <v>84</v>
      </c>
    </row>
    <row r="21" spans="1:7" x14ac:dyDescent="0.15">
      <c r="A21" s="1" t="s">
        <v>656</v>
      </c>
      <c r="B21" s="186" t="s">
        <v>664</v>
      </c>
      <c r="E21" t="s">
        <v>60</v>
      </c>
      <c r="F21" t="s">
        <v>83</v>
      </c>
      <c r="G21" t="s">
        <v>84</v>
      </c>
    </row>
    <row r="22" spans="1:7" x14ac:dyDescent="0.15">
      <c r="A22" s="1"/>
      <c r="B22" s="186" t="s">
        <v>374</v>
      </c>
      <c r="E22" t="s">
        <v>61</v>
      </c>
      <c r="F22" t="s">
        <v>83</v>
      </c>
      <c r="G22" t="s">
        <v>84</v>
      </c>
    </row>
    <row r="23" spans="1:7" x14ac:dyDescent="0.15">
      <c r="A23" s="1"/>
      <c r="B23" s="186" t="s">
        <v>375</v>
      </c>
      <c r="E23" t="s">
        <v>62</v>
      </c>
      <c r="F23" t="s">
        <v>83</v>
      </c>
      <c r="G23" t="s">
        <v>84</v>
      </c>
    </row>
    <row r="24" spans="1:7" x14ac:dyDescent="0.15">
      <c r="A24" s="1"/>
      <c r="B24" s="186" t="s">
        <v>376</v>
      </c>
      <c r="E24" t="s">
        <v>63</v>
      </c>
      <c r="F24" t="s">
        <v>83</v>
      </c>
      <c r="G24" t="s">
        <v>84</v>
      </c>
    </row>
    <row r="25" spans="1:7" x14ac:dyDescent="0.15">
      <c r="A25" s="1"/>
      <c r="B25" s="186" t="s">
        <v>377</v>
      </c>
      <c r="E25" t="s">
        <v>64</v>
      </c>
      <c r="F25" t="s">
        <v>83</v>
      </c>
      <c r="G25" t="s">
        <v>84</v>
      </c>
    </row>
    <row r="26" spans="1:7" x14ac:dyDescent="0.15">
      <c r="A26" s="1"/>
      <c r="B26" s="186" t="s">
        <v>378</v>
      </c>
      <c r="E26" t="s">
        <v>65</v>
      </c>
      <c r="F26" t="s">
        <v>83</v>
      </c>
      <c r="G26" t="s">
        <v>84</v>
      </c>
    </row>
    <row r="27" spans="1:7" x14ac:dyDescent="0.15">
      <c r="A27" s="1"/>
      <c r="B27" s="186" t="s">
        <v>665</v>
      </c>
      <c r="E27" t="s">
        <v>66</v>
      </c>
      <c r="F27" t="s">
        <v>83</v>
      </c>
      <c r="G27" t="s">
        <v>84</v>
      </c>
    </row>
    <row r="28" spans="1:7" x14ac:dyDescent="0.15">
      <c r="A28" s="1"/>
      <c r="B28" s="186" t="s">
        <v>666</v>
      </c>
      <c r="E28" t="s">
        <v>990</v>
      </c>
      <c r="F28" t="s">
        <v>85</v>
      </c>
      <c r="G28" t="s">
        <v>84</v>
      </c>
    </row>
    <row r="29" spans="1:7" x14ac:dyDescent="0.15">
      <c r="A29" s="1"/>
      <c r="B29" s="186" t="s">
        <v>667</v>
      </c>
      <c r="E29" t="s">
        <v>991</v>
      </c>
      <c r="F29" t="s">
        <v>85</v>
      </c>
      <c r="G29" t="s">
        <v>84</v>
      </c>
    </row>
    <row r="30" spans="1:7" x14ac:dyDescent="0.15">
      <c r="A30" s="1"/>
      <c r="B30" s="186" t="s">
        <v>668</v>
      </c>
      <c r="E30" t="s">
        <v>992</v>
      </c>
      <c r="F30" t="s">
        <v>85</v>
      </c>
      <c r="G30" t="s">
        <v>84</v>
      </c>
    </row>
    <row r="31" spans="1:7" x14ac:dyDescent="0.15">
      <c r="A31" s="1" t="s">
        <v>656</v>
      </c>
      <c r="B31" s="186" t="s">
        <v>669</v>
      </c>
      <c r="E31" t="s">
        <v>67</v>
      </c>
      <c r="F31" t="s">
        <v>86</v>
      </c>
      <c r="G31" t="s">
        <v>84</v>
      </c>
    </row>
    <row r="32" spans="1:7" x14ac:dyDescent="0.15">
      <c r="A32" s="1" t="s">
        <v>656</v>
      </c>
      <c r="B32" s="186" t="s">
        <v>670</v>
      </c>
      <c r="E32" t="s">
        <v>68</v>
      </c>
      <c r="F32" t="s">
        <v>86</v>
      </c>
      <c r="G32" t="s">
        <v>87</v>
      </c>
    </row>
    <row r="33" spans="1:7" x14ac:dyDescent="0.15">
      <c r="A33" s="1" t="s">
        <v>656</v>
      </c>
      <c r="B33" s="186" t="s">
        <v>671</v>
      </c>
      <c r="E33" t="s">
        <v>69</v>
      </c>
      <c r="F33" t="s">
        <v>88</v>
      </c>
      <c r="G33" t="s">
        <v>84</v>
      </c>
    </row>
    <row r="34" spans="1:7" x14ac:dyDescent="0.15">
      <c r="A34" s="1" t="s">
        <v>656</v>
      </c>
      <c r="B34" s="186" t="s">
        <v>672</v>
      </c>
      <c r="E34" t="s">
        <v>70</v>
      </c>
      <c r="F34" t="s">
        <v>89</v>
      </c>
      <c r="G34" t="s">
        <v>84</v>
      </c>
    </row>
    <row r="35" spans="1:7" x14ac:dyDescent="0.15">
      <c r="A35" s="1" t="s">
        <v>656</v>
      </c>
      <c r="B35" s="1" t="s">
        <v>673</v>
      </c>
      <c r="E35" t="s">
        <v>71</v>
      </c>
      <c r="F35" t="s">
        <v>90</v>
      </c>
      <c r="G35" t="s">
        <v>84</v>
      </c>
    </row>
    <row r="36" spans="1:7" x14ac:dyDescent="0.15">
      <c r="A36" s="1" t="s">
        <v>656</v>
      </c>
      <c r="B36" s="1" t="s">
        <v>674</v>
      </c>
      <c r="E36" t="s">
        <v>72</v>
      </c>
      <c r="F36" t="s">
        <v>90</v>
      </c>
      <c r="G36" t="s">
        <v>84</v>
      </c>
    </row>
    <row r="37" spans="1:7" x14ac:dyDescent="0.15">
      <c r="A37" s="1" t="s">
        <v>656</v>
      </c>
      <c r="B37" s="1" t="s">
        <v>675</v>
      </c>
      <c r="E37" t="s">
        <v>73</v>
      </c>
      <c r="F37" t="s">
        <v>91</v>
      </c>
      <c r="G37" t="s">
        <v>84</v>
      </c>
    </row>
    <row r="38" spans="1:7" x14ac:dyDescent="0.15">
      <c r="A38" s="1"/>
      <c r="B38" s="1" t="s">
        <v>676</v>
      </c>
      <c r="E38" t="s">
        <v>74</v>
      </c>
      <c r="F38" t="s">
        <v>92</v>
      </c>
      <c r="G38" t="s">
        <v>87</v>
      </c>
    </row>
    <row r="39" spans="1:7" x14ac:dyDescent="0.15">
      <c r="A39" s="1" t="s">
        <v>656</v>
      </c>
      <c r="B39" s="1" t="s">
        <v>677</v>
      </c>
      <c r="E39" t="s">
        <v>75</v>
      </c>
      <c r="F39" t="s">
        <v>93</v>
      </c>
      <c r="G39" t="s">
        <v>84</v>
      </c>
    </row>
    <row r="40" spans="1:7" x14ac:dyDescent="0.15">
      <c r="A40" s="1" t="s">
        <v>656</v>
      </c>
      <c r="B40" s="1" t="s">
        <v>678</v>
      </c>
      <c r="E40" t="s">
        <v>76</v>
      </c>
      <c r="F40" t="s">
        <v>94</v>
      </c>
      <c r="G40" t="s">
        <v>84</v>
      </c>
    </row>
    <row r="41" spans="1:7" x14ac:dyDescent="0.15">
      <c r="A41" s="1"/>
      <c r="B41" s="11" t="s">
        <v>984</v>
      </c>
      <c r="E41" t="s">
        <v>77</v>
      </c>
      <c r="F41" t="s">
        <v>95</v>
      </c>
      <c r="G41" t="s">
        <v>82</v>
      </c>
    </row>
    <row r="42" spans="1:7" x14ac:dyDescent="0.15">
      <c r="A42" s="1"/>
      <c r="B42" s="1" t="s">
        <v>679</v>
      </c>
      <c r="E42" t="s">
        <v>78</v>
      </c>
      <c r="F42" t="s">
        <v>81</v>
      </c>
      <c r="G42" t="s">
        <v>82</v>
      </c>
    </row>
    <row r="43" spans="1:7" x14ac:dyDescent="0.15">
      <c r="A43" s="1" t="s">
        <v>656</v>
      </c>
      <c r="B43" s="1" t="s">
        <v>680</v>
      </c>
    </row>
    <row r="44" spans="1:7" x14ac:dyDescent="0.15">
      <c r="A44" s="1" t="s">
        <v>656</v>
      </c>
      <c r="B44" s="1" t="s">
        <v>681</v>
      </c>
    </row>
    <row r="45" spans="1:7" x14ac:dyDescent="0.15">
      <c r="A45" s="1"/>
      <c r="B45" s="1" t="s">
        <v>682</v>
      </c>
    </row>
    <row r="46" spans="1:7" x14ac:dyDescent="0.15">
      <c r="A46" s="1" t="s">
        <v>656</v>
      </c>
      <c r="B46" s="1" t="s">
        <v>683</v>
      </c>
    </row>
    <row r="47" spans="1:7" x14ac:dyDescent="0.15">
      <c r="A47" s="1"/>
      <c r="B47" s="1" t="s">
        <v>684</v>
      </c>
    </row>
    <row r="48" spans="1:7" x14ac:dyDescent="0.15">
      <c r="A48" s="1"/>
      <c r="B48" s="1" t="s">
        <v>685</v>
      </c>
    </row>
    <row r="49" spans="1:2" x14ac:dyDescent="0.15">
      <c r="A49" s="1"/>
      <c r="B49" s="1" t="s">
        <v>686</v>
      </c>
    </row>
    <row r="50" spans="1:2" x14ac:dyDescent="0.15">
      <c r="A50" s="1" t="s">
        <v>656</v>
      </c>
      <c r="B50" s="1" t="s">
        <v>687</v>
      </c>
    </row>
    <row r="51" spans="1:2" x14ac:dyDescent="0.15">
      <c r="A51" s="1" t="s">
        <v>656</v>
      </c>
      <c r="B51" s="1" t="s">
        <v>688</v>
      </c>
    </row>
    <row r="52" spans="1:2" x14ac:dyDescent="0.15">
      <c r="A52" s="1" t="s">
        <v>656</v>
      </c>
      <c r="B52" s="1" t="s">
        <v>689</v>
      </c>
    </row>
    <row r="53" spans="1:2" x14ac:dyDescent="0.15">
      <c r="A53" s="1" t="s">
        <v>656</v>
      </c>
      <c r="B53" s="1" t="s">
        <v>690</v>
      </c>
    </row>
    <row r="54" spans="1:2" x14ac:dyDescent="0.15">
      <c r="A54" s="1" t="s">
        <v>656</v>
      </c>
      <c r="B54" s="1" t="s">
        <v>691</v>
      </c>
    </row>
    <row r="55" spans="1:2" x14ac:dyDescent="0.15">
      <c r="A55" s="1" t="s">
        <v>656</v>
      </c>
      <c r="B55" s="1" t="s">
        <v>692</v>
      </c>
    </row>
    <row r="56" spans="1:2" x14ac:dyDescent="0.15">
      <c r="A56" s="1" t="s">
        <v>656</v>
      </c>
      <c r="B56" s="1" t="s">
        <v>693</v>
      </c>
    </row>
    <row r="57" spans="1:2" x14ac:dyDescent="0.15">
      <c r="A57" s="1"/>
      <c r="B57" s="1" t="s">
        <v>694</v>
      </c>
    </row>
    <row r="58" spans="1:2" x14ac:dyDescent="0.15">
      <c r="A58" s="1"/>
      <c r="B58" s="11" t="s">
        <v>985</v>
      </c>
    </row>
    <row r="59" spans="1:2" x14ac:dyDescent="0.15">
      <c r="A59" s="1"/>
      <c r="B59" s="11" t="s">
        <v>986</v>
      </c>
    </row>
    <row r="60" spans="1:2" x14ac:dyDescent="0.15">
      <c r="A60" s="1"/>
      <c r="B60" s="11" t="s">
        <v>987</v>
      </c>
    </row>
    <row r="61" spans="1:2" x14ac:dyDescent="0.15">
      <c r="A61" s="1"/>
      <c r="B61" s="1" t="s">
        <v>695</v>
      </c>
    </row>
    <row r="62" spans="1:2" x14ac:dyDescent="0.15">
      <c r="A62" s="1"/>
      <c r="B62" s="1" t="s">
        <v>696</v>
      </c>
    </row>
    <row r="63" spans="1:2" x14ac:dyDescent="0.15">
      <c r="A63" s="1"/>
      <c r="B63" s="1" t="s">
        <v>697</v>
      </c>
    </row>
    <row r="64" spans="1:2" x14ac:dyDescent="0.15">
      <c r="A64" s="1"/>
      <c r="B64" s="1" t="s">
        <v>698</v>
      </c>
    </row>
    <row r="65" spans="1:2" x14ac:dyDescent="0.15">
      <c r="A65" s="1"/>
      <c r="B65" s="1" t="s">
        <v>699</v>
      </c>
    </row>
    <row r="66" spans="1:2" x14ac:dyDescent="0.15">
      <c r="A66" s="1"/>
      <c r="B66" s="1" t="s">
        <v>700</v>
      </c>
    </row>
    <row r="67" spans="1:2" x14ac:dyDescent="0.15">
      <c r="A67" s="1"/>
      <c r="B67" s="1" t="s">
        <v>701</v>
      </c>
    </row>
    <row r="68" spans="1:2" x14ac:dyDescent="0.15">
      <c r="A68" s="1"/>
      <c r="B68" s="1" t="s">
        <v>702</v>
      </c>
    </row>
    <row r="69" spans="1:2" x14ac:dyDescent="0.15">
      <c r="A69" s="1"/>
      <c r="B69" s="1" t="s">
        <v>703</v>
      </c>
    </row>
    <row r="70" spans="1:2" x14ac:dyDescent="0.15">
      <c r="A70" s="1"/>
      <c r="B70" s="1" t="s">
        <v>704</v>
      </c>
    </row>
    <row r="71" spans="1:2" x14ac:dyDescent="0.15">
      <c r="A71" s="1"/>
      <c r="B71" s="1" t="s">
        <v>705</v>
      </c>
    </row>
    <row r="72" spans="1:2" x14ac:dyDescent="0.15">
      <c r="A72" s="1"/>
      <c r="B72" s="1" t="s">
        <v>706</v>
      </c>
    </row>
    <row r="73" spans="1:2" x14ac:dyDescent="0.15">
      <c r="A73" s="1"/>
      <c r="B73" s="1" t="s">
        <v>707</v>
      </c>
    </row>
    <row r="74" spans="1:2" x14ac:dyDescent="0.15">
      <c r="A74" s="1"/>
      <c r="B74" s="1" t="s">
        <v>708</v>
      </c>
    </row>
    <row r="75" spans="1:2" x14ac:dyDescent="0.15">
      <c r="A75" s="1"/>
      <c r="B75" s="1" t="s">
        <v>709</v>
      </c>
    </row>
    <row r="76" spans="1:2" x14ac:dyDescent="0.15">
      <c r="A76" s="1"/>
      <c r="B76" s="1" t="s">
        <v>710</v>
      </c>
    </row>
    <row r="77" spans="1:2" x14ac:dyDescent="0.15">
      <c r="A77" s="1"/>
      <c r="B77" s="1" t="s">
        <v>711</v>
      </c>
    </row>
    <row r="78" spans="1:2" x14ac:dyDescent="0.15">
      <c r="A78" s="1"/>
      <c r="B78" s="1" t="s">
        <v>712</v>
      </c>
    </row>
    <row r="79" spans="1:2" x14ac:dyDescent="0.15">
      <c r="A79" s="1"/>
      <c r="B79" s="1" t="s">
        <v>713</v>
      </c>
    </row>
    <row r="80" spans="1:2" x14ac:dyDescent="0.15">
      <c r="A80" s="1"/>
      <c r="B80" s="1" t="s">
        <v>714</v>
      </c>
    </row>
    <row r="81" spans="1:2" x14ac:dyDescent="0.15">
      <c r="A81" s="1"/>
      <c r="B81" s="1" t="s">
        <v>715</v>
      </c>
    </row>
    <row r="82" spans="1:2" x14ac:dyDescent="0.15">
      <c r="A82" s="1"/>
      <c r="B82" s="1" t="s">
        <v>716</v>
      </c>
    </row>
    <row r="83" spans="1:2" x14ac:dyDescent="0.15">
      <c r="A83" s="1"/>
      <c r="B83" s="1" t="s">
        <v>717</v>
      </c>
    </row>
    <row r="84" spans="1:2" x14ac:dyDescent="0.15">
      <c r="A84" s="1"/>
      <c r="B84" s="1" t="s">
        <v>718</v>
      </c>
    </row>
    <row r="85" spans="1:2" x14ac:dyDescent="0.15">
      <c r="A85" s="1"/>
      <c r="B85" s="1" t="s">
        <v>719</v>
      </c>
    </row>
    <row r="86" spans="1:2" x14ac:dyDescent="0.15">
      <c r="A86" s="1"/>
      <c r="B86" s="1" t="s">
        <v>720</v>
      </c>
    </row>
    <row r="87" spans="1:2" x14ac:dyDescent="0.15">
      <c r="A87" s="1"/>
      <c r="B87" s="1" t="s">
        <v>721</v>
      </c>
    </row>
    <row r="88" spans="1:2" x14ac:dyDescent="0.15">
      <c r="A88" s="1"/>
      <c r="B88" s="1" t="s">
        <v>722</v>
      </c>
    </row>
    <row r="89" spans="1:2" x14ac:dyDescent="0.15">
      <c r="A89" s="1"/>
      <c r="B89" s="1" t="s">
        <v>723</v>
      </c>
    </row>
    <row r="90" spans="1:2" x14ac:dyDescent="0.15">
      <c r="A90" s="1"/>
      <c r="B90" s="1" t="s">
        <v>724</v>
      </c>
    </row>
    <row r="91" spans="1:2" x14ac:dyDescent="0.15">
      <c r="A91" s="1"/>
      <c r="B91" s="1" t="s">
        <v>725</v>
      </c>
    </row>
    <row r="92" spans="1:2" x14ac:dyDescent="0.15">
      <c r="A92" s="1"/>
      <c r="B92" s="1" t="s">
        <v>726</v>
      </c>
    </row>
    <row r="93" spans="1:2" x14ac:dyDescent="0.15">
      <c r="A93" s="1"/>
      <c r="B93" s="1" t="s">
        <v>727</v>
      </c>
    </row>
    <row r="94" spans="1:2" x14ac:dyDescent="0.15">
      <c r="A94" s="1"/>
      <c r="B94" s="1" t="s">
        <v>728</v>
      </c>
    </row>
    <row r="95" spans="1:2" x14ac:dyDescent="0.15">
      <c r="A95" s="1"/>
      <c r="B95" s="1" t="s">
        <v>729</v>
      </c>
    </row>
    <row r="96" spans="1:2" x14ac:dyDescent="0.15">
      <c r="A96" s="1"/>
      <c r="B96" s="1" t="s">
        <v>730</v>
      </c>
    </row>
    <row r="97" spans="1:2" x14ac:dyDescent="0.15">
      <c r="A97" s="1"/>
      <c r="B97" s="1" t="s">
        <v>731</v>
      </c>
    </row>
    <row r="98" spans="1:2" x14ac:dyDescent="0.15">
      <c r="A98" s="1"/>
      <c r="B98" s="1" t="s">
        <v>732</v>
      </c>
    </row>
    <row r="99" spans="1:2" x14ac:dyDescent="0.15">
      <c r="A99" s="1"/>
      <c r="B99" s="1" t="s">
        <v>733</v>
      </c>
    </row>
    <row r="100" spans="1:2" x14ac:dyDescent="0.15">
      <c r="A100" s="1"/>
      <c r="B100" s="1" t="s">
        <v>734</v>
      </c>
    </row>
    <row r="101" spans="1:2" x14ac:dyDescent="0.15">
      <c r="A101" s="1"/>
      <c r="B101" s="1" t="s">
        <v>735</v>
      </c>
    </row>
    <row r="102" spans="1:2" x14ac:dyDescent="0.15">
      <c r="A102" s="1"/>
      <c r="B102" s="1" t="s">
        <v>736</v>
      </c>
    </row>
    <row r="103" spans="1:2" x14ac:dyDescent="0.15">
      <c r="A103" s="1"/>
      <c r="B103" s="1" t="s">
        <v>737</v>
      </c>
    </row>
    <row r="104" spans="1:2" x14ac:dyDescent="0.15">
      <c r="A104" s="1"/>
      <c r="B104" s="1" t="s">
        <v>738</v>
      </c>
    </row>
    <row r="105" spans="1:2" x14ac:dyDescent="0.15">
      <c r="A105" s="1"/>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topLeftCell="A41" workbookViewId="0">
      <selection activeCell="C29" sqref="C29"/>
    </sheetView>
  </sheetViews>
  <sheetFormatPr defaultColWidth="9" defaultRowHeight="13.5" x14ac:dyDescent="0.15"/>
  <cols>
    <col min="1" max="1" width="8" style="49" bestFit="1" customWidth="1"/>
    <col min="2" max="2" width="55.125" style="49" customWidth="1"/>
    <col min="3" max="3" width="14.875" style="49" bestFit="1" customWidth="1"/>
    <col min="4" max="4" width="28" style="49" customWidth="1"/>
    <col min="5" max="16384" width="9" style="49"/>
  </cols>
  <sheetData>
    <row r="1" spans="1:4" x14ac:dyDescent="0.15">
      <c r="A1" s="70" t="s">
        <v>739</v>
      </c>
      <c r="B1" s="71" t="s">
        <v>740</v>
      </c>
      <c r="C1" s="72" t="s">
        <v>275</v>
      </c>
      <c r="D1" s="73"/>
    </row>
    <row r="2" spans="1:4" x14ac:dyDescent="0.15">
      <c r="A2" s="74" t="s">
        <v>741</v>
      </c>
      <c r="B2" s="75" t="s">
        <v>742</v>
      </c>
      <c r="C2" s="76" t="s">
        <v>194</v>
      </c>
      <c r="D2" s="73"/>
    </row>
    <row r="3" spans="1:4" x14ac:dyDescent="0.15">
      <c r="A3" s="74" t="s">
        <v>743</v>
      </c>
      <c r="B3" s="75" t="s">
        <v>744</v>
      </c>
      <c r="C3" s="76" t="s">
        <v>195</v>
      </c>
      <c r="D3"/>
    </row>
    <row r="4" spans="1:4" x14ac:dyDescent="0.15">
      <c r="A4" s="637"/>
      <c r="B4" s="78" t="s">
        <v>745</v>
      </c>
      <c r="C4" s="76" t="s">
        <v>196</v>
      </c>
      <c r="D4" s="77"/>
    </row>
    <row r="5" spans="1:4" x14ac:dyDescent="0.15">
      <c r="A5" s="637"/>
      <c r="B5" s="78" t="s">
        <v>746</v>
      </c>
      <c r="C5" s="76" t="s">
        <v>197</v>
      </c>
      <c r="D5"/>
    </row>
    <row r="6" spans="1:4" x14ac:dyDescent="0.15">
      <c r="A6" s="637"/>
      <c r="B6" s="79" t="s">
        <v>747</v>
      </c>
      <c r="C6" s="76" t="s">
        <v>198</v>
      </c>
      <c r="D6"/>
    </row>
    <row r="7" spans="1:4" x14ac:dyDescent="0.15">
      <c r="A7" s="637"/>
      <c r="B7" s="79" t="s">
        <v>748</v>
      </c>
      <c r="C7" s="76" t="s">
        <v>199</v>
      </c>
      <c r="D7" s="77"/>
    </row>
    <row r="8" spans="1:4" x14ac:dyDescent="0.15">
      <c r="A8" s="637"/>
      <c r="B8" s="78" t="s">
        <v>749</v>
      </c>
      <c r="C8" s="76" t="s">
        <v>200</v>
      </c>
      <c r="D8" s="77"/>
    </row>
    <row r="9" spans="1:4" x14ac:dyDescent="0.15">
      <c r="A9" s="637"/>
      <c r="B9" s="78" t="s">
        <v>750</v>
      </c>
      <c r="C9" s="76" t="s">
        <v>201</v>
      </c>
      <c r="D9"/>
    </row>
    <row r="10" spans="1:4" x14ac:dyDescent="0.15">
      <c r="A10" s="637"/>
      <c r="B10" s="80" t="s">
        <v>751</v>
      </c>
      <c r="C10" s="76" t="s">
        <v>202</v>
      </c>
      <c r="D10"/>
    </row>
    <row r="11" spans="1:4" x14ac:dyDescent="0.15">
      <c r="A11" s="637"/>
      <c r="B11" s="78" t="s">
        <v>752</v>
      </c>
      <c r="C11" s="76" t="s">
        <v>203</v>
      </c>
      <c r="D11"/>
    </row>
    <row r="12" spans="1:4" x14ac:dyDescent="0.15">
      <c r="A12" s="637"/>
      <c r="B12" s="78" t="s">
        <v>753</v>
      </c>
      <c r="C12" s="76" t="s">
        <v>754</v>
      </c>
      <c r="D12"/>
    </row>
    <row r="13" spans="1:4" x14ac:dyDescent="0.15">
      <c r="A13" s="637"/>
      <c r="B13" s="78" t="s">
        <v>755</v>
      </c>
      <c r="C13" s="76" t="s">
        <v>756</v>
      </c>
      <c r="D13"/>
    </row>
    <row r="14" spans="1:4" x14ac:dyDescent="0.15">
      <c r="A14" s="637"/>
      <c r="B14" s="80" t="s">
        <v>757</v>
      </c>
      <c r="C14" s="76" t="s">
        <v>758</v>
      </c>
      <c r="D14"/>
    </row>
    <row r="15" spans="1:4" x14ac:dyDescent="0.15">
      <c r="A15" s="637"/>
      <c r="B15" s="79" t="s">
        <v>759</v>
      </c>
      <c r="C15" s="76" t="s">
        <v>204</v>
      </c>
      <c r="D15"/>
    </row>
    <row r="16" spans="1:4" x14ac:dyDescent="0.15">
      <c r="A16" s="637"/>
      <c r="B16" s="79" t="s">
        <v>760</v>
      </c>
      <c r="C16" s="76" t="s">
        <v>205</v>
      </c>
      <c r="D16" s="77"/>
    </row>
    <row r="17" spans="1:4" x14ac:dyDescent="0.15">
      <c r="A17" s="637"/>
      <c r="B17" s="79" t="s">
        <v>761</v>
      </c>
      <c r="C17" s="76" t="s">
        <v>206</v>
      </c>
      <c r="D17"/>
    </row>
    <row r="18" spans="1:4" x14ac:dyDescent="0.15">
      <c r="A18" s="637"/>
      <c r="B18" s="78" t="s">
        <v>762</v>
      </c>
      <c r="C18" s="76" t="s">
        <v>763</v>
      </c>
      <c r="D18"/>
    </row>
    <row r="19" spans="1:4" x14ac:dyDescent="0.15">
      <c r="A19" s="637"/>
      <c r="B19" s="78" t="s">
        <v>764</v>
      </c>
      <c r="C19" s="76" t="s">
        <v>765</v>
      </c>
      <c r="D19"/>
    </row>
    <row r="20" spans="1:4" x14ac:dyDescent="0.15">
      <c r="A20" s="637"/>
      <c r="B20" s="78" t="s">
        <v>766</v>
      </c>
      <c r="C20" s="76" t="s">
        <v>767</v>
      </c>
      <c r="D20"/>
    </row>
    <row r="21" spans="1:4" x14ac:dyDescent="0.15">
      <c r="A21" s="637"/>
      <c r="B21" s="78" t="s">
        <v>768</v>
      </c>
      <c r="C21" s="76" t="s">
        <v>769</v>
      </c>
      <c r="D21"/>
    </row>
    <row r="22" spans="1:4" x14ac:dyDescent="0.15">
      <c r="A22" s="637"/>
      <c r="B22" s="78" t="s">
        <v>770</v>
      </c>
      <c r="C22" s="76" t="s">
        <v>771</v>
      </c>
      <c r="D22" s="77"/>
    </row>
    <row r="23" spans="1:4" x14ac:dyDescent="0.15">
      <c r="A23" s="637"/>
      <c r="B23" s="78" t="s">
        <v>772</v>
      </c>
      <c r="C23" s="76" t="s">
        <v>773</v>
      </c>
      <c r="D23"/>
    </row>
    <row r="24" spans="1:4" x14ac:dyDescent="0.15">
      <c r="A24" s="637"/>
      <c r="B24" s="78" t="s">
        <v>774</v>
      </c>
      <c r="C24" s="76" t="s">
        <v>775</v>
      </c>
      <c r="D24"/>
    </row>
    <row r="25" spans="1:4" x14ac:dyDescent="0.15">
      <c r="A25" s="637"/>
      <c r="B25" s="78" t="s">
        <v>776</v>
      </c>
      <c r="C25" s="76" t="s">
        <v>777</v>
      </c>
      <c r="D25"/>
    </row>
    <row r="26" spans="1:4" x14ac:dyDescent="0.15">
      <c r="A26" s="637"/>
      <c r="B26" s="78" t="s">
        <v>778</v>
      </c>
      <c r="C26" s="76" t="s">
        <v>779</v>
      </c>
      <c r="D26"/>
    </row>
    <row r="27" spans="1:4" x14ac:dyDescent="0.15">
      <c r="A27" s="637"/>
      <c r="B27" s="80" t="s">
        <v>780</v>
      </c>
      <c r="C27" s="76" t="s">
        <v>781</v>
      </c>
      <c r="D27"/>
    </row>
    <row r="28" spans="1:4" x14ac:dyDescent="0.15">
      <c r="A28" s="637"/>
      <c r="B28" s="79" t="s">
        <v>782</v>
      </c>
      <c r="C28" s="76" t="s">
        <v>207</v>
      </c>
      <c r="D28"/>
    </row>
    <row r="29" spans="1:4" x14ac:dyDescent="0.15">
      <c r="A29" s="637"/>
      <c r="B29" s="79" t="s">
        <v>783</v>
      </c>
      <c r="C29" s="76" t="s">
        <v>208</v>
      </c>
      <c r="D29" s="77"/>
    </row>
    <row r="30" spans="1:4" x14ac:dyDescent="0.15">
      <c r="A30" s="637"/>
      <c r="B30" s="78" t="s">
        <v>784</v>
      </c>
      <c r="C30" s="76" t="s">
        <v>785</v>
      </c>
      <c r="D30"/>
    </row>
    <row r="31" spans="1:4" x14ac:dyDescent="0.15">
      <c r="A31" s="637"/>
      <c r="B31" s="78" t="s">
        <v>786</v>
      </c>
      <c r="C31" s="76" t="s">
        <v>209</v>
      </c>
      <c r="D31"/>
    </row>
    <row r="32" spans="1:4" x14ac:dyDescent="0.15">
      <c r="A32" s="637"/>
      <c r="B32" s="78" t="s">
        <v>787</v>
      </c>
      <c r="C32" s="76" t="s">
        <v>210</v>
      </c>
      <c r="D32"/>
    </row>
    <row r="33" spans="1:4" x14ac:dyDescent="0.15">
      <c r="A33" s="637"/>
      <c r="B33" s="78" t="s">
        <v>788</v>
      </c>
      <c r="C33" s="76" t="s">
        <v>789</v>
      </c>
      <c r="D33"/>
    </row>
    <row r="34" spans="1:4" x14ac:dyDescent="0.15">
      <c r="A34" s="637"/>
      <c r="B34" s="79" t="s">
        <v>790</v>
      </c>
      <c r="C34" s="76" t="s">
        <v>211</v>
      </c>
      <c r="D34"/>
    </row>
    <row r="35" spans="1:4" x14ac:dyDescent="0.15">
      <c r="A35" s="637"/>
      <c r="B35" s="78" t="s">
        <v>791</v>
      </c>
      <c r="C35" s="76" t="s">
        <v>792</v>
      </c>
      <c r="D35"/>
    </row>
    <row r="36" spans="1:4" x14ac:dyDescent="0.15">
      <c r="A36" s="638"/>
      <c r="B36" s="78" t="s">
        <v>793</v>
      </c>
      <c r="C36" s="76" t="s">
        <v>794</v>
      </c>
      <c r="D36" s="77"/>
    </row>
    <row r="37" spans="1:4" x14ac:dyDescent="0.15">
      <c r="A37" s="74" t="s">
        <v>795</v>
      </c>
      <c r="B37" s="75" t="s">
        <v>796</v>
      </c>
      <c r="C37" s="76" t="s">
        <v>797</v>
      </c>
      <c r="D37"/>
    </row>
    <row r="38" spans="1:4" x14ac:dyDescent="0.15">
      <c r="A38" s="74" t="s">
        <v>798</v>
      </c>
      <c r="B38" s="75" t="s">
        <v>799</v>
      </c>
      <c r="C38" s="76" t="s">
        <v>800</v>
      </c>
      <c r="D38"/>
    </row>
    <row r="39" spans="1:4" x14ac:dyDescent="0.15">
      <c r="A39" s="74" t="s">
        <v>801</v>
      </c>
      <c r="B39" s="75" t="s">
        <v>802</v>
      </c>
      <c r="C39" s="76" t="s">
        <v>803</v>
      </c>
      <c r="D39"/>
    </row>
    <row r="40" spans="1:4" x14ac:dyDescent="0.15">
      <c r="A40" s="74" t="s">
        <v>804</v>
      </c>
      <c r="B40" s="75" t="s">
        <v>805</v>
      </c>
      <c r="C40" s="76" t="s">
        <v>212</v>
      </c>
      <c r="D40"/>
    </row>
    <row r="41" spans="1:4" x14ac:dyDescent="0.15">
      <c r="A41" s="74" t="s">
        <v>806</v>
      </c>
      <c r="B41" s="75" t="s">
        <v>807</v>
      </c>
      <c r="C41" s="76" t="s">
        <v>808</v>
      </c>
      <c r="D41"/>
    </row>
    <row r="42" spans="1:4" x14ac:dyDescent="0.15">
      <c r="A42" s="74" t="s">
        <v>809</v>
      </c>
      <c r="B42" s="75" t="s">
        <v>810</v>
      </c>
      <c r="C42" s="76" t="s">
        <v>213</v>
      </c>
      <c r="D42"/>
    </row>
    <row r="43" spans="1:4" x14ac:dyDescent="0.15">
      <c r="A43" s="74" t="s">
        <v>811</v>
      </c>
      <c r="B43" s="75" t="s">
        <v>812</v>
      </c>
      <c r="C43" s="76" t="s">
        <v>214</v>
      </c>
      <c r="D43"/>
    </row>
    <row r="44" spans="1:4" x14ac:dyDescent="0.15">
      <c r="A44" s="74" t="s">
        <v>813</v>
      </c>
      <c r="B44" s="75" t="s">
        <v>814</v>
      </c>
      <c r="C44" s="76" t="s">
        <v>215</v>
      </c>
      <c r="D44"/>
    </row>
    <row r="45" spans="1:4" x14ac:dyDescent="0.15">
      <c r="A45" s="74" t="s">
        <v>815</v>
      </c>
      <c r="B45" s="75" t="s">
        <v>816</v>
      </c>
      <c r="C45" s="76" t="s">
        <v>216</v>
      </c>
      <c r="D45"/>
    </row>
    <row r="46" spans="1:4" x14ac:dyDescent="0.15">
      <c r="A46" s="74" t="s">
        <v>817</v>
      </c>
      <c r="B46" s="75" t="s">
        <v>818</v>
      </c>
      <c r="C46" s="76" t="s">
        <v>217</v>
      </c>
      <c r="D46" s="77"/>
    </row>
    <row r="47" spans="1:4" x14ac:dyDescent="0.15">
      <c r="A47" s="74" t="s">
        <v>819</v>
      </c>
      <c r="B47" s="75" t="s">
        <v>820</v>
      </c>
      <c r="C47" s="76" t="s">
        <v>218</v>
      </c>
      <c r="D47"/>
    </row>
    <row r="48" spans="1:4" x14ac:dyDescent="0.15">
      <c r="A48" s="74" t="s">
        <v>821</v>
      </c>
      <c r="B48" s="75" t="s">
        <v>822</v>
      </c>
      <c r="C48" s="76" t="s">
        <v>219</v>
      </c>
      <c r="D48"/>
    </row>
    <row r="49" spans="1:4" x14ac:dyDescent="0.15">
      <c r="A49" s="74" t="s">
        <v>823</v>
      </c>
      <c r="B49" s="75" t="s">
        <v>824</v>
      </c>
      <c r="C49" s="76" t="s">
        <v>220</v>
      </c>
      <c r="D49" s="77"/>
    </row>
    <row r="50" spans="1:4" x14ac:dyDescent="0.15">
      <c r="A50" s="74" t="s">
        <v>825</v>
      </c>
      <c r="B50" s="75" t="s">
        <v>826</v>
      </c>
      <c r="C50" s="76" t="s">
        <v>221</v>
      </c>
      <c r="D50"/>
    </row>
    <row r="51" spans="1:4" x14ac:dyDescent="0.15">
      <c r="A51" s="74" t="s">
        <v>827</v>
      </c>
      <c r="B51" s="75" t="s">
        <v>828</v>
      </c>
      <c r="C51" s="76" t="s">
        <v>222</v>
      </c>
      <c r="D51"/>
    </row>
    <row r="52" spans="1:4" x14ac:dyDescent="0.15">
      <c r="A52" s="74" t="s">
        <v>829</v>
      </c>
      <c r="B52" s="75" t="s">
        <v>830</v>
      </c>
      <c r="C52" s="76" t="s">
        <v>223</v>
      </c>
      <c r="D52"/>
    </row>
    <row r="53" spans="1:4" x14ac:dyDescent="0.15">
      <c r="A53" s="74" t="s">
        <v>831</v>
      </c>
      <c r="B53" s="67" t="s">
        <v>832</v>
      </c>
      <c r="C53" s="76" t="s">
        <v>224</v>
      </c>
      <c r="D53"/>
    </row>
    <row r="54" spans="1:4" x14ac:dyDescent="0.15">
      <c r="A54" s="639" t="s">
        <v>833</v>
      </c>
      <c r="B54" s="75" t="s">
        <v>834</v>
      </c>
      <c r="C54" s="76" t="s">
        <v>225</v>
      </c>
      <c r="D54"/>
    </row>
    <row r="55" spans="1:4" x14ac:dyDescent="0.15">
      <c r="A55" s="638"/>
      <c r="B55" t="s">
        <v>835</v>
      </c>
      <c r="C55" s="76" t="s">
        <v>226</v>
      </c>
      <c r="D55"/>
    </row>
    <row r="56" spans="1:4" x14ac:dyDescent="0.15">
      <c r="A56" s="74" t="s">
        <v>836</v>
      </c>
      <c r="B56" s="75" t="s">
        <v>331</v>
      </c>
      <c r="C56" s="76" t="s">
        <v>334</v>
      </c>
      <c r="D56"/>
    </row>
    <row r="57" spans="1:4" x14ac:dyDescent="0.15">
      <c r="A57" s="74" t="s">
        <v>332</v>
      </c>
      <c r="B57" s="75" t="s">
        <v>837</v>
      </c>
      <c r="C57" s="76" t="s">
        <v>227</v>
      </c>
      <c r="D57"/>
    </row>
    <row r="58" spans="1:4" x14ac:dyDescent="0.15">
      <c r="A58" s="74" t="s">
        <v>333</v>
      </c>
      <c r="B58" s="81" t="s">
        <v>838</v>
      </c>
      <c r="C58" s="76" t="s">
        <v>228</v>
      </c>
      <c r="D58"/>
    </row>
    <row r="59" spans="1:4" x14ac:dyDescent="0.15">
      <c r="A59" s="640"/>
      <c r="B59" s="641" t="s">
        <v>839</v>
      </c>
      <c r="C59" s="636" t="s">
        <v>840</v>
      </c>
      <c r="D59"/>
    </row>
    <row r="60" spans="1:4" x14ac:dyDescent="0.15">
      <c r="A60" s="640"/>
      <c r="B60" s="641"/>
      <c r="C60" s="636"/>
      <c r="D60" s="77"/>
    </row>
    <row r="61" spans="1:4" x14ac:dyDescent="0.15">
      <c r="A61" s="640"/>
      <c r="B61" s="641"/>
      <c r="C61" s="636"/>
      <c r="D61" s="77"/>
    </row>
    <row r="62" spans="1:4" x14ac:dyDescent="0.15">
      <c r="A62" s="640"/>
      <c r="B62" s="641"/>
      <c r="C62" s="636"/>
      <c r="D62" s="77"/>
    </row>
    <row r="63" spans="1:4" x14ac:dyDescent="0.15">
      <c r="A63" s="640"/>
      <c r="B63" s="641"/>
      <c r="C63" s="636"/>
      <c r="D63" s="77"/>
    </row>
    <row r="64" spans="1:4" x14ac:dyDescent="0.15">
      <c r="A64" s="640"/>
      <c r="B64" s="641"/>
      <c r="C64" s="636"/>
      <c r="D64" s="77"/>
    </row>
    <row r="65" spans="1:4" x14ac:dyDescent="0.15">
      <c r="A65" s="640"/>
      <c r="B65" s="641"/>
      <c r="C65" s="636"/>
      <c r="D65" s="77"/>
    </row>
    <row r="66" spans="1:4" x14ac:dyDescent="0.15">
      <c r="A66" s="640"/>
      <c r="B66" s="641"/>
      <c r="C66" s="636"/>
      <c r="D66" s="77"/>
    </row>
    <row r="67" spans="1:4" x14ac:dyDescent="0.15">
      <c r="D67" s="77"/>
    </row>
    <row r="68" spans="1:4" ht="22.5" x14ac:dyDescent="0.15">
      <c r="A68" s="82" t="s">
        <v>841</v>
      </c>
      <c r="B68" s="241" t="s">
        <v>842</v>
      </c>
      <c r="C68" s="241"/>
      <c r="D68" s="63"/>
    </row>
    <row r="69" spans="1:4" ht="13.5" customHeight="1" x14ac:dyDescent="0.15">
      <c r="A69" s="82" t="s">
        <v>843</v>
      </c>
      <c r="B69" s="241" t="s">
        <v>844</v>
      </c>
      <c r="C69" s="241"/>
      <c r="D69" s="241"/>
    </row>
    <row r="70" spans="1:4" ht="13.5" customHeight="1" x14ac:dyDescent="0.15">
      <c r="A70" s="82" t="s">
        <v>845</v>
      </c>
      <c r="B70" s="241" t="s">
        <v>846</v>
      </c>
      <c r="C70" s="241"/>
      <c r="D70" s="241"/>
    </row>
    <row r="71" spans="1:4" ht="13.5" customHeight="1" x14ac:dyDescent="0.15">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A7" sqref="A7"/>
    </sheetView>
  </sheetViews>
  <sheetFormatPr defaultRowHeight="13.5" x14ac:dyDescent="0.15"/>
  <cols>
    <col min="1" max="1" width="11.5" bestFit="1" customWidth="1"/>
    <col min="2" max="2" width="5.25" bestFit="1" customWidth="1"/>
  </cols>
  <sheetData>
    <row r="1" spans="1:7" x14ac:dyDescent="0.15">
      <c r="A1" t="s">
        <v>428</v>
      </c>
      <c r="B1" t="s">
        <v>429</v>
      </c>
      <c r="C1" t="s">
        <v>430</v>
      </c>
      <c r="E1" t="s">
        <v>241</v>
      </c>
    </row>
    <row r="2" spans="1:7" x14ac:dyDescent="0.15">
      <c r="A2" t="str">
        <f>CONCATENATE(B2," ",C2)</f>
        <v>1 脱水・乾燥</v>
      </c>
      <c r="B2">
        <v>1</v>
      </c>
      <c r="C2" t="s">
        <v>279</v>
      </c>
      <c r="E2" t="str">
        <f>CONCATENATE(F2," ",G2)</f>
        <v>1 燃え殻</v>
      </c>
      <c r="F2">
        <v>1</v>
      </c>
      <c r="G2" t="s">
        <v>431</v>
      </c>
    </row>
    <row r="3" spans="1:7" x14ac:dyDescent="0.15">
      <c r="A3" t="str">
        <f t="shared" ref="A3:A8" si="0">CONCATENATE(B3," ",C3)</f>
        <v>2 焼却・溶融</v>
      </c>
      <c r="B3">
        <v>2</v>
      </c>
      <c r="C3" t="s">
        <v>283</v>
      </c>
      <c r="E3" t="str">
        <f t="shared" ref="E3:E19" si="1">CONCATENATE(F3," ",G3)</f>
        <v>2 汚泥</v>
      </c>
      <c r="F3">
        <v>2</v>
      </c>
      <c r="G3" t="s">
        <v>432</v>
      </c>
    </row>
    <row r="4" spans="1:7" x14ac:dyDescent="0.15">
      <c r="A4" t="str">
        <f t="shared" si="0"/>
        <v>3 油水分離</v>
      </c>
      <c r="B4">
        <v>3</v>
      </c>
      <c r="C4" t="s">
        <v>287</v>
      </c>
      <c r="E4" t="str">
        <f t="shared" si="1"/>
        <v>3 廃油</v>
      </c>
      <c r="F4">
        <v>3</v>
      </c>
      <c r="G4" t="s">
        <v>433</v>
      </c>
    </row>
    <row r="5" spans="1:7" x14ac:dyDescent="0.15">
      <c r="A5" t="str">
        <f t="shared" si="0"/>
        <v>4 中和</v>
      </c>
      <c r="B5">
        <v>4</v>
      </c>
      <c r="C5" t="s">
        <v>294</v>
      </c>
      <c r="E5" t="str">
        <f t="shared" si="1"/>
        <v>4 廃酸</v>
      </c>
      <c r="F5">
        <v>4</v>
      </c>
      <c r="G5" t="s">
        <v>434</v>
      </c>
    </row>
    <row r="6" spans="1:7" x14ac:dyDescent="0.15">
      <c r="A6" t="str">
        <f t="shared" si="0"/>
        <v>5 破砕・圧縮</v>
      </c>
      <c r="B6">
        <v>5</v>
      </c>
      <c r="C6" t="s">
        <v>299</v>
      </c>
      <c r="E6" t="str">
        <f t="shared" si="1"/>
        <v>5 廃ｱﾙｶﾘ</v>
      </c>
      <c r="F6">
        <v>5</v>
      </c>
      <c r="G6" t="s">
        <v>435</v>
      </c>
    </row>
    <row r="7" spans="1:7" x14ac:dyDescent="0.15">
      <c r="A7" t="str">
        <f t="shared" si="0"/>
        <v>6 最終処分</v>
      </c>
      <c r="B7">
        <v>6</v>
      </c>
      <c r="C7" t="s">
        <v>302</v>
      </c>
      <c r="E7" t="str">
        <f t="shared" si="1"/>
        <v>6 廃ﾌﾟﾗｽﾁｯｸ類</v>
      </c>
      <c r="F7">
        <v>6</v>
      </c>
      <c r="G7" t="s">
        <v>436</v>
      </c>
    </row>
    <row r="8" spans="1:7" x14ac:dyDescent="0.15">
      <c r="A8" t="str">
        <f t="shared" si="0"/>
        <v>7 その他</v>
      </c>
      <c r="B8">
        <v>7</v>
      </c>
      <c r="C8" t="s">
        <v>297</v>
      </c>
      <c r="E8" t="str">
        <f t="shared" si="1"/>
        <v>7 紙くず</v>
      </c>
      <c r="F8">
        <v>7</v>
      </c>
      <c r="G8" t="s">
        <v>437</v>
      </c>
    </row>
    <row r="9" spans="1:7" x14ac:dyDescent="0.15">
      <c r="E9" t="str">
        <f t="shared" si="1"/>
        <v>8 木くず</v>
      </c>
      <c r="F9">
        <v>8</v>
      </c>
      <c r="G9" t="s">
        <v>438</v>
      </c>
    </row>
    <row r="10" spans="1:7" x14ac:dyDescent="0.15">
      <c r="E10" t="str">
        <f t="shared" si="1"/>
        <v>9 繊維くず</v>
      </c>
      <c r="F10">
        <v>9</v>
      </c>
      <c r="G10" t="s">
        <v>439</v>
      </c>
    </row>
    <row r="11" spans="1:7" x14ac:dyDescent="0.15">
      <c r="E11" t="str">
        <f t="shared" si="1"/>
        <v>10 動植物性残さ</v>
      </c>
      <c r="F11">
        <v>10</v>
      </c>
      <c r="G11" t="s">
        <v>440</v>
      </c>
    </row>
    <row r="12" spans="1:7" x14ac:dyDescent="0.15">
      <c r="E12" t="str">
        <f t="shared" si="1"/>
        <v>11 動物系固形不要物</v>
      </c>
      <c r="F12">
        <v>11</v>
      </c>
      <c r="G12" t="s">
        <v>441</v>
      </c>
    </row>
    <row r="13" spans="1:7" x14ac:dyDescent="0.15">
      <c r="E13" t="str">
        <f t="shared" si="1"/>
        <v>12 ゴムくず</v>
      </c>
      <c r="F13">
        <v>12</v>
      </c>
      <c r="G13" t="s">
        <v>442</v>
      </c>
    </row>
    <row r="14" spans="1:7" x14ac:dyDescent="0.15">
      <c r="E14" t="str">
        <f t="shared" si="1"/>
        <v>13 金属くず</v>
      </c>
      <c r="F14">
        <v>13</v>
      </c>
      <c r="G14" t="s">
        <v>443</v>
      </c>
    </row>
    <row r="15" spans="1:7" x14ac:dyDescent="0.15">
      <c r="E15" t="str">
        <f t="shared" si="1"/>
        <v>14 ｶﾞﾗｽくず・ｺﾝｸﾘｰﾄくず・陶磁器くず</v>
      </c>
      <c r="F15">
        <v>14</v>
      </c>
      <c r="G15" t="s">
        <v>444</v>
      </c>
    </row>
    <row r="16" spans="1:7" x14ac:dyDescent="0.15">
      <c r="E16" t="str">
        <f t="shared" si="1"/>
        <v>15 鉱さい</v>
      </c>
      <c r="F16">
        <v>15</v>
      </c>
      <c r="G16" t="s">
        <v>445</v>
      </c>
    </row>
    <row r="17" spans="5:7" x14ac:dyDescent="0.15">
      <c r="E17" t="str">
        <f t="shared" si="1"/>
        <v>16 がれき類</v>
      </c>
      <c r="F17">
        <v>16</v>
      </c>
      <c r="G17" t="s">
        <v>446</v>
      </c>
    </row>
    <row r="18" spans="5:7" x14ac:dyDescent="0.15">
      <c r="E18" t="str">
        <f t="shared" si="1"/>
        <v>17 ばいじん</v>
      </c>
      <c r="F18">
        <v>17</v>
      </c>
      <c r="G18" t="s">
        <v>292</v>
      </c>
    </row>
    <row r="19" spans="5:7" x14ac:dyDescent="0.15">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5" x14ac:dyDescent="0.15"/>
  <cols>
    <col min="1" max="1" width="32.375" customWidth="1"/>
    <col min="3" max="3" width="5.875" customWidth="1"/>
    <col min="4" max="4" width="33.75" customWidth="1"/>
    <col min="5" max="5" width="23.375" customWidth="1"/>
  </cols>
  <sheetData>
    <row r="1" spans="1:5" x14ac:dyDescent="0.15">
      <c r="A1" t="s">
        <v>1230</v>
      </c>
    </row>
    <row r="2" spans="1:5" ht="27" x14ac:dyDescent="0.15">
      <c r="A2" s="285" t="s">
        <v>1012</v>
      </c>
      <c r="B2" s="286" t="s">
        <v>1013</v>
      </c>
      <c r="C2" s="84" t="s">
        <v>42</v>
      </c>
      <c r="D2" s="83" t="s">
        <v>43</v>
      </c>
      <c r="E2" s="83" t="s">
        <v>44</v>
      </c>
    </row>
    <row r="3" spans="1:5" x14ac:dyDescent="0.15">
      <c r="A3" s="83" t="str">
        <f>CONCATENATE(B3,":",D3)</f>
        <v>1:亜鉛の水溶性化合物</v>
      </c>
      <c r="B3" s="288">
        <v>1</v>
      </c>
      <c r="C3" s="288"/>
      <c r="D3" s="289" t="s">
        <v>847</v>
      </c>
      <c r="E3" s="171" t="s">
        <v>1228</v>
      </c>
    </row>
    <row r="4" spans="1:5" x14ac:dyDescent="0.15">
      <c r="A4" s="83" t="str">
        <f t="shared" ref="A4:A67" si="0">CONCATENATE(B4,":",D4)</f>
        <v>2:アクリルアミド</v>
      </c>
      <c r="B4" s="288">
        <v>2</v>
      </c>
      <c r="C4" s="288"/>
      <c r="D4" s="289" t="s">
        <v>848</v>
      </c>
      <c r="E4" s="171" t="s">
        <v>1228</v>
      </c>
    </row>
    <row r="5" spans="1:5" x14ac:dyDescent="0.15">
      <c r="A5" s="83" t="str">
        <f t="shared" si="0"/>
        <v>3:アクリル酸エチル</v>
      </c>
      <c r="B5" s="288">
        <v>3</v>
      </c>
      <c r="C5" s="288"/>
      <c r="D5" s="289" t="s">
        <v>158</v>
      </c>
      <c r="E5" s="171" t="s">
        <v>462</v>
      </c>
    </row>
    <row r="6" spans="1:5" x14ac:dyDescent="0.15">
      <c r="A6" s="83" t="str">
        <f t="shared" si="0"/>
        <v>4:アクリル酸及びその水溶性塩</v>
      </c>
      <c r="B6" s="288">
        <v>4</v>
      </c>
      <c r="C6" s="288"/>
      <c r="D6" s="289" t="s">
        <v>855</v>
      </c>
      <c r="E6" s="171" t="s">
        <v>462</v>
      </c>
    </row>
    <row r="7" spans="1:5" x14ac:dyDescent="0.15">
      <c r="A7" s="83" t="str">
        <f t="shared" si="0"/>
        <v>5:アクリル酸２－（ジメチルアミノ）エチル</v>
      </c>
      <c r="B7" s="288">
        <v>5</v>
      </c>
      <c r="C7" s="288"/>
      <c r="D7" s="289" t="s">
        <v>849</v>
      </c>
      <c r="E7" s="171" t="s">
        <v>1228</v>
      </c>
    </row>
    <row r="8" spans="1:5" x14ac:dyDescent="0.15">
      <c r="A8" s="83" t="str">
        <f t="shared" si="0"/>
        <v>7:アクリル酸ブチル</v>
      </c>
      <c r="B8" s="288">
        <v>7</v>
      </c>
      <c r="C8" s="288"/>
      <c r="D8" s="289" t="s">
        <v>1014</v>
      </c>
      <c r="E8" s="172" t="s">
        <v>462</v>
      </c>
    </row>
    <row r="9" spans="1:5" x14ac:dyDescent="0.15">
      <c r="A9" s="83" t="str">
        <f t="shared" si="0"/>
        <v>8:アクリル酸メチル</v>
      </c>
      <c r="B9" s="288">
        <v>8</v>
      </c>
      <c r="C9" s="288"/>
      <c r="D9" s="289" t="s">
        <v>159</v>
      </c>
      <c r="E9" s="171" t="s">
        <v>462</v>
      </c>
    </row>
    <row r="10" spans="1:5" x14ac:dyDescent="0.15">
      <c r="A10" s="83" t="str">
        <f t="shared" si="0"/>
        <v>9:アクリロニトリル</v>
      </c>
      <c r="B10" s="288">
        <v>9</v>
      </c>
      <c r="C10" s="288"/>
      <c r="D10" s="289" t="s">
        <v>160</v>
      </c>
      <c r="E10" s="171" t="s">
        <v>462</v>
      </c>
    </row>
    <row r="11" spans="1:5" x14ac:dyDescent="0.15">
      <c r="A11" s="83" t="str">
        <f t="shared" si="0"/>
        <v>10:アクロレイン</v>
      </c>
      <c r="B11" s="288">
        <v>10</v>
      </c>
      <c r="C11" s="288"/>
      <c r="D11" s="289" t="s">
        <v>161</v>
      </c>
      <c r="E11" s="171" t="s">
        <v>462</v>
      </c>
    </row>
    <row r="12" spans="1:5" x14ac:dyDescent="0.15">
      <c r="A12" s="83" t="str">
        <f t="shared" si="0"/>
        <v>12:アセトアルデヒド</v>
      </c>
      <c r="B12" s="288">
        <v>12</v>
      </c>
      <c r="C12" s="288" t="s">
        <v>854</v>
      </c>
      <c r="D12" s="289" t="s">
        <v>162</v>
      </c>
      <c r="E12" s="171" t="s">
        <v>462</v>
      </c>
    </row>
    <row r="13" spans="1:5" x14ac:dyDescent="0.15">
      <c r="A13" s="83" t="str">
        <f t="shared" si="0"/>
        <v>14:アセトンシアノヒドリン</v>
      </c>
      <c r="B13" s="288">
        <v>14</v>
      </c>
      <c r="C13" s="288"/>
      <c r="D13" s="289" t="s">
        <v>856</v>
      </c>
      <c r="E13" s="171" t="s">
        <v>52</v>
      </c>
    </row>
    <row r="14" spans="1:5" x14ac:dyDescent="0.15">
      <c r="A14" s="83" t="str">
        <f t="shared" si="0"/>
        <v>15:アセナフテン</v>
      </c>
      <c r="B14" s="288">
        <v>15</v>
      </c>
      <c r="C14" s="288"/>
      <c r="D14" s="289" t="s">
        <v>857</v>
      </c>
      <c r="E14" s="171" t="s">
        <v>1228</v>
      </c>
    </row>
    <row r="15" spans="1:5" x14ac:dyDescent="0.15">
      <c r="A15" s="83" t="str">
        <f t="shared" si="0"/>
        <v>18:アニリン</v>
      </c>
      <c r="B15" s="288">
        <v>18</v>
      </c>
      <c r="C15" s="288"/>
      <c r="D15" s="289" t="s">
        <v>163</v>
      </c>
      <c r="E15" s="171" t="s">
        <v>52</v>
      </c>
    </row>
    <row r="16" spans="1:5" x14ac:dyDescent="0.15">
      <c r="A16" s="83" t="str">
        <f t="shared" si="0"/>
        <v>20:２－アミノエタノール</v>
      </c>
      <c r="B16" s="288">
        <v>20</v>
      </c>
      <c r="C16" s="288"/>
      <c r="D16" s="289" t="s">
        <v>858</v>
      </c>
      <c r="E16" s="172" t="s">
        <v>52</v>
      </c>
    </row>
    <row r="17" spans="1:5" x14ac:dyDescent="0.15">
      <c r="A17" s="83" t="str">
        <f t="shared" si="0"/>
        <v>21:クロリダゾン</v>
      </c>
      <c r="B17" s="288">
        <v>21</v>
      </c>
      <c r="C17" s="288"/>
      <c r="D17" s="289" t="s">
        <v>464</v>
      </c>
      <c r="E17" s="171" t="s">
        <v>1228</v>
      </c>
    </row>
    <row r="18" spans="1:5" x14ac:dyDescent="0.15">
      <c r="A18" s="83" t="str">
        <f t="shared" si="0"/>
        <v>22:フィプロニル</v>
      </c>
      <c r="B18" s="288">
        <v>22</v>
      </c>
      <c r="C18" s="288"/>
      <c r="D18" s="289" t="s">
        <v>850</v>
      </c>
      <c r="E18" s="171" t="s">
        <v>1228</v>
      </c>
    </row>
    <row r="19" spans="1:5" x14ac:dyDescent="0.15">
      <c r="A19" s="83" t="str">
        <f t="shared" si="0"/>
        <v>23:パラ－アミノフェノール</v>
      </c>
      <c r="B19" s="288">
        <v>23</v>
      </c>
      <c r="C19" s="288"/>
      <c r="D19" s="289" t="s">
        <v>859</v>
      </c>
      <c r="E19" s="172" t="s">
        <v>1228</v>
      </c>
    </row>
    <row r="20" spans="1:5" x14ac:dyDescent="0.15">
      <c r="A20" s="83" t="str">
        <f t="shared" si="0"/>
        <v>25:メトリブジン</v>
      </c>
      <c r="B20" s="288">
        <v>25</v>
      </c>
      <c r="C20" s="288"/>
      <c r="D20" s="289" t="s">
        <v>465</v>
      </c>
      <c r="E20" s="172" t="s">
        <v>1228</v>
      </c>
    </row>
    <row r="21" spans="1:5" x14ac:dyDescent="0.15">
      <c r="A21" s="83" t="str">
        <f t="shared" si="0"/>
        <v>27:メタミトロン</v>
      </c>
      <c r="B21" s="288">
        <v>27</v>
      </c>
      <c r="C21" s="288"/>
      <c r="D21" s="289" t="s">
        <v>466</v>
      </c>
      <c r="E21" s="171" t="s">
        <v>1228</v>
      </c>
    </row>
    <row r="22" spans="1:5" x14ac:dyDescent="0.15">
      <c r="A22" s="83" t="str">
        <f t="shared" si="0"/>
        <v>28:アリルアルコール</v>
      </c>
      <c r="B22" s="288">
        <v>28</v>
      </c>
      <c r="C22" s="288"/>
      <c r="D22" s="289" t="s">
        <v>860</v>
      </c>
      <c r="E22" s="172" t="s">
        <v>462</v>
      </c>
    </row>
    <row r="23" spans="1:5" x14ac:dyDescent="0.15">
      <c r="A23" s="83" t="str">
        <f t="shared" si="0"/>
        <v>29:１－アリルオキシ－２，３－エポキシプロパン</v>
      </c>
      <c r="B23" s="288">
        <v>29</v>
      </c>
      <c r="C23" s="288"/>
      <c r="D23" s="289" t="s">
        <v>164</v>
      </c>
      <c r="E23" s="171" t="s">
        <v>52</v>
      </c>
    </row>
    <row r="24" spans="1:5" x14ac:dyDescent="0.15">
      <c r="A24" s="83" t="str">
        <f t="shared" si="0"/>
        <v>30:直鎖アルキルベンゼンスルホン酸及びその塩（アルキル基の炭素数が１０から１４までのもの及びその混合物に限る。）</v>
      </c>
      <c r="B24" s="288">
        <v>30</v>
      </c>
      <c r="C24" s="288"/>
      <c r="D24" s="289" t="s">
        <v>851</v>
      </c>
      <c r="E24" s="171" t="s">
        <v>1228</v>
      </c>
    </row>
    <row r="25" spans="1:5" x14ac:dyDescent="0.15">
      <c r="A25" s="83" t="str">
        <f t="shared" si="0"/>
        <v>31:アンチモン及びその化合物</v>
      </c>
      <c r="B25" s="288">
        <v>31</v>
      </c>
      <c r="C25" s="288"/>
      <c r="D25" s="289" t="s">
        <v>852</v>
      </c>
      <c r="E25" s="171" t="s">
        <v>1228</v>
      </c>
    </row>
    <row r="26" spans="1:5" x14ac:dyDescent="0.15">
      <c r="A26" s="83" t="str">
        <f t="shared" si="0"/>
        <v>32:アントラセン</v>
      </c>
      <c r="B26" s="288">
        <v>32</v>
      </c>
      <c r="C26" s="288"/>
      <c r="D26" s="289" t="s">
        <v>348</v>
      </c>
      <c r="E26" s="171" t="s">
        <v>1228</v>
      </c>
    </row>
    <row r="27" spans="1:5" x14ac:dyDescent="0.15">
      <c r="A27" s="83" t="str">
        <f t="shared" si="0"/>
        <v>33:石綿</v>
      </c>
      <c r="B27" s="288">
        <v>33</v>
      </c>
      <c r="C27" s="288" t="s">
        <v>854</v>
      </c>
      <c r="D27" s="289" t="s">
        <v>853</v>
      </c>
      <c r="E27" s="171" t="s">
        <v>1228</v>
      </c>
    </row>
    <row r="28" spans="1:5" x14ac:dyDescent="0.15">
      <c r="A28" s="83" t="str">
        <f t="shared" si="0"/>
        <v>34:３－イソシアナトメチル－３，５，５－トリメチルシクロヘキシル＝イソシアネート</v>
      </c>
      <c r="B28" s="288">
        <v>34</v>
      </c>
      <c r="C28" s="288"/>
      <c r="D28" s="289" t="s">
        <v>861</v>
      </c>
      <c r="E28" s="171" t="s">
        <v>1228</v>
      </c>
    </row>
    <row r="29" spans="1:5" x14ac:dyDescent="0.15">
      <c r="A29" s="83" t="str">
        <f t="shared" si="0"/>
        <v>36:イソプレン</v>
      </c>
      <c r="B29" s="288">
        <v>36</v>
      </c>
      <c r="C29" s="288"/>
      <c r="D29" s="289" t="s">
        <v>165</v>
      </c>
      <c r="E29" s="171" t="s">
        <v>462</v>
      </c>
    </row>
    <row r="30" spans="1:5" x14ac:dyDescent="0.15">
      <c r="A30" s="83" t="str">
        <f t="shared" si="0"/>
        <v>37:ビスフェノールＡ</v>
      </c>
      <c r="B30" s="288">
        <v>37</v>
      </c>
      <c r="C30" s="288"/>
      <c r="D30" s="289" t="s">
        <v>467</v>
      </c>
      <c r="E30" s="171" t="s">
        <v>1228</v>
      </c>
    </row>
    <row r="31" spans="1:5" x14ac:dyDescent="0.15">
      <c r="A31" s="83" t="str">
        <f t="shared" si="0"/>
        <v>40:ビフェナゼート</v>
      </c>
      <c r="B31" s="288">
        <v>40</v>
      </c>
      <c r="C31" s="288"/>
      <c r="D31" s="289" t="s">
        <v>468</v>
      </c>
      <c r="E31" s="172" t="s">
        <v>1228</v>
      </c>
    </row>
    <row r="32" spans="1:5" x14ac:dyDescent="0.15">
      <c r="A32" s="83" t="str">
        <f t="shared" si="0"/>
        <v>41:フルトラニル</v>
      </c>
      <c r="B32" s="288">
        <v>41</v>
      </c>
      <c r="C32" s="288"/>
      <c r="D32" s="289" t="s">
        <v>469</v>
      </c>
      <c r="E32" s="171" t="s">
        <v>1228</v>
      </c>
    </row>
    <row r="33" spans="1:5" x14ac:dyDescent="0.15">
      <c r="A33" s="83" t="str">
        <f t="shared" si="0"/>
        <v>44:インジウム及びその化合物</v>
      </c>
      <c r="B33" s="288">
        <v>44</v>
      </c>
      <c r="C33" s="288"/>
      <c r="D33" s="289" t="s">
        <v>862</v>
      </c>
      <c r="E33" s="171" t="s">
        <v>1228</v>
      </c>
    </row>
    <row r="34" spans="1:5" x14ac:dyDescent="0.15">
      <c r="A34" s="83" t="str">
        <f t="shared" si="0"/>
        <v>46:キザロホップエチル</v>
      </c>
      <c r="B34" s="288">
        <v>46</v>
      </c>
      <c r="C34" s="288"/>
      <c r="D34" s="289" t="s">
        <v>877</v>
      </c>
      <c r="E34" s="171" t="s">
        <v>1228</v>
      </c>
    </row>
    <row r="35" spans="1:5" x14ac:dyDescent="0.15">
      <c r="A35" s="83" t="str">
        <f t="shared" si="0"/>
        <v>47:ブタミホス</v>
      </c>
      <c r="B35" s="288">
        <v>47</v>
      </c>
      <c r="C35" s="290"/>
      <c r="D35" s="289" t="s">
        <v>878</v>
      </c>
      <c r="E35" s="171" t="s">
        <v>1228</v>
      </c>
    </row>
    <row r="36" spans="1:5" x14ac:dyDescent="0.15">
      <c r="A36" s="83" t="str">
        <f t="shared" si="0"/>
        <v>48:ＥＰＮ</v>
      </c>
      <c r="B36" s="288">
        <v>48</v>
      </c>
      <c r="C36" s="288"/>
      <c r="D36" s="289" t="s">
        <v>879</v>
      </c>
      <c r="E36" s="171" t="s">
        <v>1228</v>
      </c>
    </row>
    <row r="37" spans="1:5" x14ac:dyDescent="0.15">
      <c r="A37" s="83" t="str">
        <f t="shared" si="0"/>
        <v>49:ペンディメタリン</v>
      </c>
      <c r="B37" s="288">
        <v>49</v>
      </c>
      <c r="C37" s="288"/>
      <c r="D37" s="289" t="s">
        <v>880</v>
      </c>
      <c r="E37" s="171" t="s">
        <v>1228</v>
      </c>
    </row>
    <row r="38" spans="1:5" x14ac:dyDescent="0.15">
      <c r="A38" s="83" t="str">
        <f t="shared" si="0"/>
        <v>50:モリネート</v>
      </c>
      <c r="B38" s="288">
        <v>50</v>
      </c>
      <c r="C38" s="288"/>
      <c r="D38" s="289" t="s">
        <v>470</v>
      </c>
      <c r="E38" s="171" t="s">
        <v>1228</v>
      </c>
    </row>
    <row r="39" spans="1:5" x14ac:dyDescent="0.15">
      <c r="A39" s="83" t="str">
        <f t="shared" si="0"/>
        <v>52:アラニカルブ</v>
      </c>
      <c r="B39" s="288">
        <v>52</v>
      </c>
      <c r="C39" s="288"/>
      <c r="D39" s="289" t="s">
        <v>471</v>
      </c>
      <c r="E39" s="171" t="s">
        <v>1228</v>
      </c>
    </row>
    <row r="40" spans="1:5" x14ac:dyDescent="0.15">
      <c r="A40" s="83" t="str">
        <f t="shared" si="0"/>
        <v>53:エチルベンゼン</v>
      </c>
      <c r="B40" s="288">
        <v>53</v>
      </c>
      <c r="C40" s="288"/>
      <c r="D40" s="289" t="s">
        <v>166</v>
      </c>
      <c r="E40" s="171" t="s">
        <v>462</v>
      </c>
    </row>
    <row r="41" spans="1:5" x14ac:dyDescent="0.15">
      <c r="A41" s="83" t="str">
        <f t="shared" si="0"/>
        <v>54:ホスチアゼート</v>
      </c>
      <c r="B41" s="288">
        <v>54</v>
      </c>
      <c r="C41" s="288"/>
      <c r="D41" s="289" t="s">
        <v>472</v>
      </c>
      <c r="E41" s="171" t="s">
        <v>1228</v>
      </c>
    </row>
    <row r="42" spans="1:5" x14ac:dyDescent="0.15">
      <c r="A42" s="83" t="str">
        <f t="shared" si="0"/>
        <v>56:エチレンオキシド</v>
      </c>
      <c r="B42" s="288">
        <v>56</v>
      </c>
      <c r="C42" s="288" t="s">
        <v>854</v>
      </c>
      <c r="D42" s="289" t="s">
        <v>167</v>
      </c>
      <c r="E42" s="171" t="s">
        <v>462</v>
      </c>
    </row>
    <row r="43" spans="1:5" x14ac:dyDescent="0.15">
      <c r="A43" s="83" t="str">
        <f t="shared" si="0"/>
        <v>57:エチレングリコールモノエチルエーテル</v>
      </c>
      <c r="B43" s="288">
        <v>57</v>
      </c>
      <c r="C43" s="288"/>
      <c r="D43" s="289" t="s">
        <v>863</v>
      </c>
      <c r="E43" s="171" t="s">
        <v>462</v>
      </c>
    </row>
    <row r="44" spans="1:5" x14ac:dyDescent="0.15">
      <c r="A44" s="83" t="str">
        <f t="shared" si="0"/>
        <v>58:エチレングリコールモノメチルエーテル</v>
      </c>
      <c r="B44" s="288">
        <v>58</v>
      </c>
      <c r="C44" s="288"/>
      <c r="D44" s="289" t="s">
        <v>864</v>
      </c>
      <c r="E44" s="171" t="s">
        <v>462</v>
      </c>
    </row>
    <row r="45" spans="1:5" x14ac:dyDescent="0.15">
      <c r="A45" s="83" t="str">
        <f t="shared" si="0"/>
        <v>59:エチレンジアミン</v>
      </c>
      <c r="B45" s="288">
        <v>59</v>
      </c>
      <c r="C45" s="288"/>
      <c r="D45" s="289" t="s">
        <v>168</v>
      </c>
      <c r="E45" s="171" t="s">
        <v>462</v>
      </c>
    </row>
    <row r="46" spans="1:5" x14ac:dyDescent="0.15">
      <c r="A46" s="83" t="str">
        <f t="shared" si="0"/>
        <v>61:マンネブ</v>
      </c>
      <c r="B46" s="288">
        <v>61</v>
      </c>
      <c r="C46" s="288"/>
      <c r="D46" s="289" t="s">
        <v>881</v>
      </c>
      <c r="E46" s="171" t="s">
        <v>1228</v>
      </c>
    </row>
    <row r="47" spans="1:5" x14ac:dyDescent="0.15">
      <c r="A47" s="83" t="str">
        <f t="shared" si="0"/>
        <v>62:マンコゼブ又はマンゼブ</v>
      </c>
      <c r="B47" s="288">
        <v>62</v>
      </c>
      <c r="C47" s="288"/>
      <c r="D47" s="289" t="s">
        <v>882</v>
      </c>
      <c r="E47" s="171" t="s">
        <v>1228</v>
      </c>
    </row>
    <row r="48" spans="1:5" x14ac:dyDescent="0.15">
      <c r="A48" s="83" t="str">
        <f t="shared" si="0"/>
        <v>63:ジクアトジブロミド又はジクワット</v>
      </c>
      <c r="B48" s="288">
        <v>63</v>
      </c>
      <c r="C48" s="288"/>
      <c r="D48" s="289" t="s">
        <v>883</v>
      </c>
      <c r="E48" s="171" t="s">
        <v>1228</v>
      </c>
    </row>
    <row r="49" spans="1:5" x14ac:dyDescent="0.15">
      <c r="A49" s="83" t="str">
        <f t="shared" si="0"/>
        <v>64:エトフェンプロックス</v>
      </c>
      <c r="B49" s="288">
        <v>64</v>
      </c>
      <c r="C49" s="288"/>
      <c r="D49" s="289" t="s">
        <v>473</v>
      </c>
      <c r="E49" s="171" t="s">
        <v>1228</v>
      </c>
    </row>
    <row r="50" spans="1:5" x14ac:dyDescent="0.15">
      <c r="A50" s="83" t="str">
        <f t="shared" si="0"/>
        <v>65:エピクロロヒドリン</v>
      </c>
      <c r="B50" s="288">
        <v>65</v>
      </c>
      <c r="C50" s="288"/>
      <c r="D50" s="289" t="s">
        <v>169</v>
      </c>
      <c r="E50" s="171" t="s">
        <v>462</v>
      </c>
    </row>
    <row r="51" spans="1:5" x14ac:dyDescent="0.15">
      <c r="A51" s="83" t="str">
        <f t="shared" si="0"/>
        <v>66:１，２－エポキシブタン</v>
      </c>
      <c r="B51" s="288">
        <v>66</v>
      </c>
      <c r="C51" s="288"/>
      <c r="D51" s="289" t="s">
        <v>583</v>
      </c>
      <c r="E51" s="171" t="s">
        <v>462</v>
      </c>
    </row>
    <row r="52" spans="1:5" x14ac:dyDescent="0.15">
      <c r="A52" s="83" t="str">
        <f t="shared" si="0"/>
        <v>68:酸化プロピレン</v>
      </c>
      <c r="B52" s="288">
        <v>68</v>
      </c>
      <c r="C52" s="288"/>
      <c r="D52" s="289" t="s">
        <v>170</v>
      </c>
      <c r="E52" s="171" t="s">
        <v>462</v>
      </c>
    </row>
    <row r="53" spans="1:5" x14ac:dyDescent="0.15">
      <c r="A53" s="83" t="str">
        <f t="shared" si="0"/>
        <v>72:塩化パラフィン（炭素数が１０から１３までのもの及びその混合物に限る。）</v>
      </c>
      <c r="B53" s="288">
        <v>72</v>
      </c>
      <c r="C53" s="288"/>
      <c r="D53" s="289" t="s">
        <v>865</v>
      </c>
      <c r="E53" s="172" t="s">
        <v>1228</v>
      </c>
    </row>
    <row r="54" spans="1:5" x14ac:dyDescent="0.15">
      <c r="A54" s="83" t="str">
        <f t="shared" si="0"/>
        <v>73:１－オクタノール</v>
      </c>
      <c r="B54" s="288">
        <v>73</v>
      </c>
      <c r="C54" s="288"/>
      <c r="D54" s="289" t="s">
        <v>866</v>
      </c>
      <c r="E54" s="171" t="s">
        <v>52</v>
      </c>
    </row>
    <row r="55" spans="1:5" x14ac:dyDescent="0.15">
      <c r="A55" s="83" t="str">
        <f t="shared" si="0"/>
        <v>74:パラ－アルキルフェノール（アルキル基の炭素数が８のものに限る。）</v>
      </c>
      <c r="B55" s="288">
        <v>74</v>
      </c>
      <c r="C55" s="288"/>
      <c r="D55" s="289" t="s">
        <v>1015</v>
      </c>
      <c r="E55" s="171" t="s">
        <v>1228</v>
      </c>
    </row>
    <row r="56" spans="1:5" x14ac:dyDescent="0.15">
      <c r="A56" s="83" t="str">
        <f t="shared" si="0"/>
        <v>75:カドミウム及びその化合物</v>
      </c>
      <c r="B56" s="288">
        <v>75</v>
      </c>
      <c r="C56" s="288" t="s">
        <v>854</v>
      </c>
      <c r="D56" s="289" t="s">
        <v>884</v>
      </c>
      <c r="E56" s="171" t="s">
        <v>1228</v>
      </c>
    </row>
    <row r="57" spans="1:5" x14ac:dyDescent="0.15">
      <c r="A57" s="83" t="str">
        <f t="shared" si="0"/>
        <v>78:２，４－キシレノール</v>
      </c>
      <c r="B57" s="288">
        <v>78</v>
      </c>
      <c r="C57" s="288"/>
      <c r="D57" s="289" t="s">
        <v>584</v>
      </c>
      <c r="E57" s="171" t="s">
        <v>52</v>
      </c>
    </row>
    <row r="58" spans="1:5" x14ac:dyDescent="0.15">
      <c r="A58" s="83" t="str">
        <f t="shared" si="0"/>
        <v>79:２，６－キシレノール</v>
      </c>
      <c r="B58" s="288">
        <v>79</v>
      </c>
      <c r="C58" s="288"/>
      <c r="D58" s="289" t="s">
        <v>867</v>
      </c>
      <c r="E58" s="171" t="s">
        <v>52</v>
      </c>
    </row>
    <row r="59" spans="1:5" x14ac:dyDescent="0.15">
      <c r="A59" s="83" t="str">
        <f t="shared" si="0"/>
        <v>80:キシレン</v>
      </c>
      <c r="B59" s="288">
        <v>80</v>
      </c>
      <c r="C59" s="288"/>
      <c r="D59" s="289" t="s">
        <v>529</v>
      </c>
      <c r="E59" s="171" t="s">
        <v>462</v>
      </c>
    </row>
    <row r="60" spans="1:5" x14ac:dyDescent="0.15">
      <c r="A60" s="83" t="str">
        <f t="shared" si="0"/>
        <v>81:キノリン</v>
      </c>
      <c r="B60" s="288">
        <v>81</v>
      </c>
      <c r="C60" s="288"/>
      <c r="D60" s="289" t="s">
        <v>868</v>
      </c>
      <c r="E60" s="171" t="s">
        <v>52</v>
      </c>
    </row>
    <row r="61" spans="1:5" x14ac:dyDescent="0.15">
      <c r="A61" s="83" t="str">
        <f t="shared" si="0"/>
        <v>82:銀及びその水溶性化合物</v>
      </c>
      <c r="B61" s="288">
        <v>82</v>
      </c>
      <c r="C61" s="288"/>
      <c r="D61" s="289" t="s">
        <v>885</v>
      </c>
      <c r="E61" s="171" t="s">
        <v>1228</v>
      </c>
    </row>
    <row r="62" spans="1:5" x14ac:dyDescent="0.15">
      <c r="A62" s="83" t="str">
        <f t="shared" si="0"/>
        <v>83:クメン</v>
      </c>
      <c r="B62" s="288">
        <v>83</v>
      </c>
      <c r="C62" s="288"/>
      <c r="D62" s="289" t="s">
        <v>869</v>
      </c>
      <c r="E62" s="171" t="s">
        <v>52</v>
      </c>
    </row>
    <row r="63" spans="1:5" x14ac:dyDescent="0.15">
      <c r="A63" s="83" t="str">
        <f t="shared" si="0"/>
        <v>84:グリオキサール</v>
      </c>
      <c r="B63" s="288">
        <v>84</v>
      </c>
      <c r="C63" s="288"/>
      <c r="D63" s="289" t="s">
        <v>870</v>
      </c>
      <c r="E63" s="171" t="s">
        <v>462</v>
      </c>
    </row>
    <row r="64" spans="1:5" x14ac:dyDescent="0.15">
      <c r="A64" s="83" t="str">
        <f t="shared" si="0"/>
        <v>85:グルタルアルデヒド</v>
      </c>
      <c r="B64" s="288">
        <v>85</v>
      </c>
      <c r="C64" s="288"/>
      <c r="D64" s="289" t="s">
        <v>886</v>
      </c>
      <c r="E64" s="171" t="s">
        <v>1228</v>
      </c>
    </row>
    <row r="65" spans="1:5" x14ac:dyDescent="0.15">
      <c r="A65" s="83" t="str">
        <f t="shared" si="0"/>
        <v>86:クレゾール</v>
      </c>
      <c r="B65" s="288">
        <v>86</v>
      </c>
      <c r="C65" s="288"/>
      <c r="D65" s="289" t="s">
        <v>871</v>
      </c>
      <c r="E65" s="171" t="s">
        <v>52</v>
      </c>
    </row>
    <row r="66" spans="1:5" x14ac:dyDescent="0.15">
      <c r="A66" s="83" t="str">
        <f t="shared" si="0"/>
        <v>87:クロム及び三価クロム化合物</v>
      </c>
      <c r="B66" s="288">
        <v>87</v>
      </c>
      <c r="C66" s="288"/>
      <c r="D66" s="289" t="s">
        <v>887</v>
      </c>
      <c r="E66" s="171" t="s">
        <v>1228</v>
      </c>
    </row>
    <row r="67" spans="1:5" x14ac:dyDescent="0.15">
      <c r="A67" s="83" t="str">
        <f t="shared" si="0"/>
        <v>88:六価クロム化合物</v>
      </c>
      <c r="B67" s="288">
        <v>88</v>
      </c>
      <c r="C67" s="288" t="s">
        <v>854</v>
      </c>
      <c r="D67" s="289" t="s">
        <v>888</v>
      </c>
      <c r="E67" s="171" t="s">
        <v>1228</v>
      </c>
    </row>
    <row r="68" spans="1:5" x14ac:dyDescent="0.15">
      <c r="A68" s="83" t="str">
        <f t="shared" ref="A68:A131" si="1">CONCATENATE(B68,":",D68)</f>
        <v>89:クロロアニリン</v>
      </c>
      <c r="B68" s="288">
        <v>89</v>
      </c>
      <c r="C68" s="288"/>
      <c r="D68" s="289" t="s">
        <v>872</v>
      </c>
      <c r="E68" s="171" t="s">
        <v>52</v>
      </c>
    </row>
    <row r="69" spans="1:5" x14ac:dyDescent="0.15">
      <c r="A69" s="83" t="str">
        <f t="shared" si="1"/>
        <v>90:アトラジン</v>
      </c>
      <c r="B69" s="288">
        <v>90</v>
      </c>
      <c r="C69" s="288"/>
      <c r="D69" s="289" t="s">
        <v>889</v>
      </c>
      <c r="E69" s="172" t="s">
        <v>1228</v>
      </c>
    </row>
    <row r="70" spans="1:5" x14ac:dyDescent="0.15">
      <c r="A70" s="83" t="str">
        <f t="shared" si="1"/>
        <v>91:シアナジン</v>
      </c>
      <c r="B70" s="288">
        <v>91</v>
      </c>
      <c r="C70" s="288"/>
      <c r="D70" s="289" t="s">
        <v>474</v>
      </c>
      <c r="E70" s="171" t="s">
        <v>1228</v>
      </c>
    </row>
    <row r="71" spans="1:5" x14ac:dyDescent="0.15">
      <c r="A71" s="83" t="str">
        <f t="shared" si="1"/>
        <v>92:トルフェンピラド</v>
      </c>
      <c r="B71" s="288">
        <v>92</v>
      </c>
      <c r="C71" s="288"/>
      <c r="D71" s="289" t="s">
        <v>475</v>
      </c>
      <c r="E71" s="172" t="s">
        <v>1228</v>
      </c>
    </row>
    <row r="72" spans="1:5" x14ac:dyDescent="0.15">
      <c r="A72" s="83" t="str">
        <f t="shared" si="1"/>
        <v>93:メトラクロール</v>
      </c>
      <c r="B72" s="288">
        <v>93</v>
      </c>
      <c r="C72" s="288"/>
      <c r="D72" s="289" t="s">
        <v>476</v>
      </c>
      <c r="E72" s="171" t="s">
        <v>1228</v>
      </c>
    </row>
    <row r="73" spans="1:5" x14ac:dyDescent="0.15">
      <c r="A73" s="83" t="str">
        <f t="shared" si="1"/>
        <v>94:塩化ビニル</v>
      </c>
      <c r="B73" s="288">
        <v>94</v>
      </c>
      <c r="C73" s="288" t="s">
        <v>854</v>
      </c>
      <c r="D73" s="289" t="s">
        <v>530</v>
      </c>
      <c r="E73" s="171" t="s">
        <v>462</v>
      </c>
    </row>
    <row r="74" spans="1:5" x14ac:dyDescent="0.15">
      <c r="A74" s="83" t="str">
        <f t="shared" si="1"/>
        <v>95:フルアジナム</v>
      </c>
      <c r="B74" s="288">
        <v>95</v>
      </c>
      <c r="C74" s="288"/>
      <c r="D74" s="289" t="s">
        <v>890</v>
      </c>
      <c r="E74" s="171" t="s">
        <v>1228</v>
      </c>
    </row>
    <row r="75" spans="1:5" x14ac:dyDescent="0.15">
      <c r="A75" s="83" t="str">
        <f t="shared" si="1"/>
        <v>96:ジフェノコナゾール</v>
      </c>
      <c r="B75" s="288">
        <v>96</v>
      </c>
      <c r="C75" s="288"/>
      <c r="D75" s="289" t="s">
        <v>477</v>
      </c>
      <c r="E75" s="172" t="s">
        <v>1228</v>
      </c>
    </row>
    <row r="76" spans="1:5" x14ac:dyDescent="0.15">
      <c r="A76" s="83" t="str">
        <f t="shared" si="1"/>
        <v>98:クロロ酢酸</v>
      </c>
      <c r="B76" s="288">
        <v>98</v>
      </c>
      <c r="C76" s="288"/>
      <c r="D76" s="289" t="s">
        <v>531</v>
      </c>
      <c r="E76" s="171" t="s">
        <v>52</v>
      </c>
    </row>
    <row r="77" spans="1:5" x14ac:dyDescent="0.15">
      <c r="A77" s="83" t="str">
        <f t="shared" si="1"/>
        <v>100:プレチラクロール</v>
      </c>
      <c r="B77" s="288">
        <v>100</v>
      </c>
      <c r="C77" s="288"/>
      <c r="D77" s="289" t="s">
        <v>478</v>
      </c>
      <c r="E77" s="171" t="s">
        <v>1228</v>
      </c>
    </row>
    <row r="78" spans="1:5" x14ac:dyDescent="0.15">
      <c r="A78" s="83" t="str">
        <f t="shared" si="1"/>
        <v>101:アラクロール</v>
      </c>
      <c r="B78" s="288">
        <v>101</v>
      </c>
      <c r="C78" s="288"/>
      <c r="D78" s="289" t="s">
        <v>479</v>
      </c>
      <c r="E78" s="171" t="s">
        <v>1228</v>
      </c>
    </row>
    <row r="79" spans="1:5" x14ac:dyDescent="0.15">
      <c r="A79" s="83" t="str">
        <f t="shared" si="1"/>
        <v>103:ＨＣＦＣ－１４２ｂ</v>
      </c>
      <c r="B79" s="288">
        <v>103</v>
      </c>
      <c r="C79" s="288"/>
      <c r="D79" s="289" t="s">
        <v>891</v>
      </c>
      <c r="E79" s="171" t="s">
        <v>1228</v>
      </c>
    </row>
    <row r="80" spans="1:5" x14ac:dyDescent="0.15">
      <c r="A80" s="83" t="str">
        <f t="shared" si="1"/>
        <v>104:ＨＣＦＣ－２２</v>
      </c>
      <c r="B80" s="288">
        <v>104</v>
      </c>
      <c r="C80" s="288"/>
      <c r="D80" s="289" t="s">
        <v>892</v>
      </c>
      <c r="E80" s="172" t="s">
        <v>1228</v>
      </c>
    </row>
    <row r="81" spans="1:5" x14ac:dyDescent="0.15">
      <c r="A81" s="83" t="str">
        <f t="shared" si="1"/>
        <v>105:ＨＣＦＣ－１２４</v>
      </c>
      <c r="B81" s="288">
        <v>105</v>
      </c>
      <c r="C81" s="288"/>
      <c r="D81" s="289" t="s">
        <v>893</v>
      </c>
      <c r="E81" s="172" t="s">
        <v>1228</v>
      </c>
    </row>
    <row r="82" spans="1:5" x14ac:dyDescent="0.15">
      <c r="A82" s="83" t="str">
        <f t="shared" si="1"/>
        <v>106:ＨＣＦＣ－１３３</v>
      </c>
      <c r="B82" s="288">
        <v>106</v>
      </c>
      <c r="C82" s="288"/>
      <c r="D82" s="289" t="s">
        <v>532</v>
      </c>
      <c r="E82" s="171" t="s">
        <v>462</v>
      </c>
    </row>
    <row r="83" spans="1:5" x14ac:dyDescent="0.15">
      <c r="A83" s="83" t="str">
        <f t="shared" si="1"/>
        <v>108:メコプロップ</v>
      </c>
      <c r="B83" s="288">
        <v>108</v>
      </c>
      <c r="C83" s="288"/>
      <c r="D83" s="289" t="s">
        <v>480</v>
      </c>
      <c r="E83" s="172" t="s">
        <v>1228</v>
      </c>
    </row>
    <row r="84" spans="1:5" x14ac:dyDescent="0.15">
      <c r="A84" s="83" t="str">
        <f t="shared" si="1"/>
        <v>113:シマジン又はＣＡＴ</v>
      </c>
      <c r="B84" s="288">
        <v>113</v>
      </c>
      <c r="C84" s="288"/>
      <c r="D84" s="289" t="s">
        <v>894</v>
      </c>
      <c r="E84" s="171" t="s">
        <v>1228</v>
      </c>
    </row>
    <row r="85" spans="1:5" x14ac:dyDescent="0.15">
      <c r="A85" s="83" t="str">
        <f t="shared" si="1"/>
        <v>115:フェントラザミド</v>
      </c>
      <c r="B85" s="288">
        <v>115</v>
      </c>
      <c r="C85" s="288"/>
      <c r="D85" s="289" t="s">
        <v>481</v>
      </c>
      <c r="E85" s="172" t="s">
        <v>1228</v>
      </c>
    </row>
    <row r="86" spans="1:5" x14ac:dyDescent="0.15">
      <c r="A86" s="83" t="str">
        <f t="shared" si="1"/>
        <v>117:テブコナゾール</v>
      </c>
      <c r="B86" s="288">
        <v>117</v>
      </c>
      <c r="C86" s="288"/>
      <c r="D86" s="289" t="s">
        <v>482</v>
      </c>
      <c r="E86" s="171" t="s">
        <v>1228</v>
      </c>
    </row>
    <row r="87" spans="1:5" x14ac:dyDescent="0.15">
      <c r="A87" s="83" t="str">
        <f t="shared" si="1"/>
        <v>121:パラ－クロロフェノール</v>
      </c>
      <c r="B87" s="288">
        <v>121</v>
      </c>
      <c r="C87" s="288"/>
      <c r="D87" s="289" t="s">
        <v>585</v>
      </c>
      <c r="E87" s="171" t="s">
        <v>52</v>
      </c>
    </row>
    <row r="88" spans="1:5" x14ac:dyDescent="0.15">
      <c r="A88" s="83" t="str">
        <f t="shared" si="1"/>
        <v>123:塩化アリル</v>
      </c>
      <c r="B88" s="288">
        <v>123</v>
      </c>
      <c r="C88" s="288"/>
      <c r="D88" s="289" t="s">
        <v>533</v>
      </c>
      <c r="E88" s="172" t="s">
        <v>462</v>
      </c>
    </row>
    <row r="89" spans="1:5" x14ac:dyDescent="0.15">
      <c r="A89" s="83" t="str">
        <f t="shared" si="1"/>
        <v>124:クミルロン</v>
      </c>
      <c r="B89" s="288">
        <v>124</v>
      </c>
      <c r="C89" s="288"/>
      <c r="D89" s="289" t="s">
        <v>483</v>
      </c>
      <c r="E89" s="171" t="s">
        <v>1228</v>
      </c>
    </row>
    <row r="90" spans="1:5" x14ac:dyDescent="0.15">
      <c r="A90" s="83" t="str">
        <f t="shared" si="1"/>
        <v>125:クロロベンゼン</v>
      </c>
      <c r="B90" s="288">
        <v>125</v>
      </c>
      <c r="C90" s="288"/>
      <c r="D90" s="289" t="s">
        <v>534</v>
      </c>
      <c r="E90" s="171" t="s">
        <v>462</v>
      </c>
    </row>
    <row r="91" spans="1:5" x14ac:dyDescent="0.15">
      <c r="A91" s="83" t="str">
        <f t="shared" si="1"/>
        <v>126:ＣＦＣ－１１５</v>
      </c>
      <c r="B91" s="288">
        <v>126</v>
      </c>
      <c r="C91" s="288"/>
      <c r="D91" s="289" t="s">
        <v>535</v>
      </c>
      <c r="E91" s="172" t="s">
        <v>462</v>
      </c>
    </row>
    <row r="92" spans="1:5" x14ac:dyDescent="0.15">
      <c r="A92" s="83" t="str">
        <f t="shared" si="1"/>
        <v>127:クロロホルム</v>
      </c>
      <c r="B92" s="288">
        <v>127</v>
      </c>
      <c r="C92" s="288"/>
      <c r="D92" s="289" t="s">
        <v>536</v>
      </c>
      <c r="E92" s="171" t="s">
        <v>462</v>
      </c>
    </row>
    <row r="93" spans="1:5" x14ac:dyDescent="0.15">
      <c r="A93" s="83" t="str">
        <f t="shared" si="1"/>
        <v>128:クロロメタン</v>
      </c>
      <c r="B93" s="288">
        <v>128</v>
      </c>
      <c r="C93" s="288"/>
      <c r="D93" s="289" t="s">
        <v>1016</v>
      </c>
      <c r="E93" s="171" t="s">
        <v>462</v>
      </c>
    </row>
    <row r="94" spans="1:5" x14ac:dyDescent="0.15">
      <c r="A94" s="83" t="str">
        <f t="shared" si="1"/>
        <v>132:コバルト及びその化合物</v>
      </c>
      <c r="B94" s="288">
        <v>132</v>
      </c>
      <c r="C94" s="288"/>
      <c r="D94" s="289" t="s">
        <v>895</v>
      </c>
      <c r="E94" s="171" t="s">
        <v>1228</v>
      </c>
    </row>
    <row r="95" spans="1:5" x14ac:dyDescent="0.15">
      <c r="A95" s="83" t="str">
        <f t="shared" si="1"/>
        <v>133:エチレングリコールモノエチルエーテルアセテート</v>
      </c>
      <c r="B95" s="288">
        <v>133</v>
      </c>
      <c r="C95" s="288"/>
      <c r="D95" s="289" t="s">
        <v>484</v>
      </c>
      <c r="E95" s="171" t="s">
        <v>52</v>
      </c>
    </row>
    <row r="96" spans="1:5" x14ac:dyDescent="0.15">
      <c r="A96" s="83" t="str">
        <f t="shared" si="1"/>
        <v>134:酢酸ビニル</v>
      </c>
      <c r="B96" s="288">
        <v>134</v>
      </c>
      <c r="C96" s="288"/>
      <c r="D96" s="289" t="s">
        <v>537</v>
      </c>
      <c r="E96" s="171" t="s">
        <v>462</v>
      </c>
    </row>
    <row r="97" spans="1:5" x14ac:dyDescent="0.15">
      <c r="A97" s="83" t="str">
        <f t="shared" si="1"/>
        <v>135:エチレングリコールモノメチルエーテルアセテート</v>
      </c>
      <c r="B97" s="288">
        <v>135</v>
      </c>
      <c r="C97" s="288"/>
      <c r="D97" s="289" t="s">
        <v>485</v>
      </c>
      <c r="E97" s="171" t="s">
        <v>462</v>
      </c>
    </row>
    <row r="98" spans="1:5" x14ac:dyDescent="0.15">
      <c r="A98" s="83" t="str">
        <f t="shared" si="1"/>
        <v>141:シモキサニル</v>
      </c>
      <c r="B98" s="288">
        <v>141</v>
      </c>
      <c r="C98" s="288"/>
      <c r="D98" s="289" t="s">
        <v>486</v>
      </c>
      <c r="E98" s="171" t="s">
        <v>1228</v>
      </c>
    </row>
    <row r="99" spans="1:5" x14ac:dyDescent="0.15">
      <c r="A99" s="83" t="str">
        <f t="shared" si="1"/>
        <v>143:４，４’－ジアミノジフェニルエーテル</v>
      </c>
      <c r="B99" s="288">
        <v>143</v>
      </c>
      <c r="C99" s="288"/>
      <c r="D99" s="289" t="s">
        <v>527</v>
      </c>
      <c r="E99" s="172" t="s">
        <v>1228</v>
      </c>
    </row>
    <row r="100" spans="1:5" x14ac:dyDescent="0.15">
      <c r="A100" s="83" t="str">
        <f t="shared" si="1"/>
        <v>144:無機シアン化合物（錯塩及びシアン酸塩を除く。）</v>
      </c>
      <c r="B100" s="288">
        <v>144</v>
      </c>
      <c r="C100" s="288"/>
      <c r="D100" s="289" t="s">
        <v>896</v>
      </c>
      <c r="E100" s="172" t="s">
        <v>1228</v>
      </c>
    </row>
    <row r="101" spans="1:5" x14ac:dyDescent="0.15">
      <c r="A101" s="83" t="str">
        <f t="shared" si="1"/>
        <v>146:ピリミホスメチル</v>
      </c>
      <c r="B101" s="288">
        <v>146</v>
      </c>
      <c r="C101" s="288"/>
      <c r="D101" s="289" t="s">
        <v>487</v>
      </c>
      <c r="E101" s="171" t="s">
        <v>1228</v>
      </c>
    </row>
    <row r="102" spans="1:5" x14ac:dyDescent="0.15">
      <c r="A102" s="83" t="str">
        <f t="shared" si="1"/>
        <v>147:チオベンカルブ又はベンチオカーブ</v>
      </c>
      <c r="B102" s="288">
        <v>147</v>
      </c>
      <c r="C102" s="288"/>
      <c r="D102" s="289" t="s">
        <v>488</v>
      </c>
      <c r="E102" s="171" t="s">
        <v>1228</v>
      </c>
    </row>
    <row r="103" spans="1:5" x14ac:dyDescent="0.15">
      <c r="A103" s="83" t="str">
        <f t="shared" si="1"/>
        <v>148:カフェンストロール</v>
      </c>
      <c r="B103" s="288">
        <v>148</v>
      </c>
      <c r="C103" s="288"/>
      <c r="D103" s="289" t="s">
        <v>489</v>
      </c>
      <c r="E103" s="171" t="s">
        <v>1228</v>
      </c>
    </row>
    <row r="104" spans="1:5" x14ac:dyDescent="0.15">
      <c r="A104" s="83" t="str">
        <f t="shared" si="1"/>
        <v>149:四塩化炭素</v>
      </c>
      <c r="B104" s="288">
        <v>149</v>
      </c>
      <c r="C104" s="288"/>
      <c r="D104" s="289" t="s">
        <v>538</v>
      </c>
      <c r="E104" s="171" t="s">
        <v>462</v>
      </c>
    </row>
    <row r="105" spans="1:5" x14ac:dyDescent="0.15">
      <c r="A105" s="83" t="str">
        <f t="shared" si="1"/>
        <v>150:１，４－ジオキサン</v>
      </c>
      <c r="B105" s="288">
        <v>150</v>
      </c>
      <c r="C105" s="288"/>
      <c r="D105" s="289" t="s">
        <v>539</v>
      </c>
      <c r="E105" s="171" t="s">
        <v>462</v>
      </c>
    </row>
    <row r="106" spans="1:5" x14ac:dyDescent="0.15">
      <c r="A106" s="83" t="str">
        <f t="shared" si="1"/>
        <v>152:カルタップ</v>
      </c>
      <c r="B106" s="288">
        <v>152</v>
      </c>
      <c r="C106" s="288"/>
      <c r="D106" s="289" t="s">
        <v>490</v>
      </c>
      <c r="E106" s="171" t="s">
        <v>1228</v>
      </c>
    </row>
    <row r="107" spans="1:5" x14ac:dyDescent="0.15">
      <c r="A107" s="83" t="str">
        <f t="shared" si="1"/>
        <v>153:テトラメトリン</v>
      </c>
      <c r="B107" s="288">
        <v>153</v>
      </c>
      <c r="C107" s="288"/>
      <c r="D107" s="289" t="s">
        <v>491</v>
      </c>
      <c r="E107" s="171" t="s">
        <v>1228</v>
      </c>
    </row>
    <row r="108" spans="1:5" x14ac:dyDescent="0.15">
      <c r="A108" s="83" t="str">
        <f t="shared" si="1"/>
        <v>154:シクロヘキシルアミン</v>
      </c>
      <c r="B108" s="288">
        <v>154</v>
      </c>
      <c r="C108" s="288"/>
      <c r="D108" s="289" t="s">
        <v>540</v>
      </c>
      <c r="E108" s="171" t="s">
        <v>462</v>
      </c>
    </row>
    <row r="109" spans="1:5" x14ac:dyDescent="0.15">
      <c r="A109" s="83" t="str">
        <f t="shared" si="1"/>
        <v>156:ジクロロアニリン</v>
      </c>
      <c r="B109" s="288">
        <v>156</v>
      </c>
      <c r="C109" s="288"/>
      <c r="D109" s="289" t="s">
        <v>528</v>
      </c>
      <c r="E109" s="171" t="s">
        <v>1228</v>
      </c>
    </row>
    <row r="110" spans="1:5" x14ac:dyDescent="0.15">
      <c r="A110" s="83" t="str">
        <f t="shared" si="1"/>
        <v>157:１，２－ジクロロエタン</v>
      </c>
      <c r="B110" s="288">
        <v>157</v>
      </c>
      <c r="C110" s="288"/>
      <c r="D110" s="289" t="s">
        <v>541</v>
      </c>
      <c r="E110" s="171" t="s">
        <v>462</v>
      </c>
    </row>
    <row r="111" spans="1:5" x14ac:dyDescent="0.15">
      <c r="A111" s="83" t="str">
        <f t="shared" si="1"/>
        <v>158:塩化ビニリデン</v>
      </c>
      <c r="B111" s="288">
        <v>158</v>
      </c>
      <c r="C111" s="288"/>
      <c r="D111" s="289" t="s">
        <v>542</v>
      </c>
      <c r="E111" s="172" t="s">
        <v>462</v>
      </c>
    </row>
    <row r="112" spans="1:5" x14ac:dyDescent="0.15">
      <c r="A112" s="83" t="str">
        <f t="shared" si="1"/>
        <v>160:３，３’－ジクロロ－４，４’－ジアミノジフェニルメタン</v>
      </c>
      <c r="B112" s="288">
        <v>160</v>
      </c>
      <c r="C112" s="288" t="s">
        <v>854</v>
      </c>
      <c r="D112" s="289" t="s">
        <v>897</v>
      </c>
      <c r="E112" s="172" t="s">
        <v>1228</v>
      </c>
    </row>
    <row r="113" spans="1:5" x14ac:dyDescent="0.15">
      <c r="A113" s="83" t="str">
        <f t="shared" si="1"/>
        <v>161:ＣＦＣ－１２</v>
      </c>
      <c r="B113" s="288">
        <v>161</v>
      </c>
      <c r="C113" s="288"/>
      <c r="D113" s="289" t="s">
        <v>543</v>
      </c>
      <c r="E113" s="172" t="s">
        <v>462</v>
      </c>
    </row>
    <row r="114" spans="1:5" x14ac:dyDescent="0.15">
      <c r="A114" s="83" t="str">
        <f t="shared" si="1"/>
        <v>162:プロピザミド</v>
      </c>
      <c r="B114" s="288">
        <v>162</v>
      </c>
      <c r="C114" s="288"/>
      <c r="D114" s="289" t="s">
        <v>898</v>
      </c>
      <c r="E114" s="172" t="s">
        <v>1228</v>
      </c>
    </row>
    <row r="115" spans="1:5" x14ac:dyDescent="0.15">
      <c r="A115" s="83" t="str">
        <f t="shared" si="1"/>
        <v>163:ＣＦＣ－１１４</v>
      </c>
      <c r="B115" s="288">
        <v>163</v>
      </c>
      <c r="C115" s="288"/>
      <c r="D115" s="289" t="s">
        <v>544</v>
      </c>
      <c r="E115" s="171" t="s">
        <v>462</v>
      </c>
    </row>
    <row r="116" spans="1:5" x14ac:dyDescent="0.15">
      <c r="A116" s="83" t="str">
        <f t="shared" si="1"/>
        <v>164:ＨＣＦＣ－１２３</v>
      </c>
      <c r="B116" s="288">
        <v>164</v>
      </c>
      <c r="C116" s="288"/>
      <c r="D116" s="289" t="s">
        <v>545</v>
      </c>
      <c r="E116" s="171" t="s">
        <v>462</v>
      </c>
    </row>
    <row r="117" spans="1:5" x14ac:dyDescent="0.15">
      <c r="A117" s="83" t="str">
        <f t="shared" si="1"/>
        <v>168:イプロジオン</v>
      </c>
      <c r="B117" s="288">
        <v>168</v>
      </c>
      <c r="C117" s="288"/>
      <c r="D117" s="289" t="s">
        <v>492</v>
      </c>
      <c r="E117" s="171" t="s">
        <v>52</v>
      </c>
    </row>
    <row r="118" spans="1:5" x14ac:dyDescent="0.15">
      <c r="A118" s="83" t="str">
        <f t="shared" si="1"/>
        <v>169:ジウロン又はＤＣＭＵ</v>
      </c>
      <c r="B118" s="288">
        <v>169</v>
      </c>
      <c r="C118" s="288"/>
      <c r="D118" s="289" t="s">
        <v>899</v>
      </c>
      <c r="E118" s="171" t="s">
        <v>1228</v>
      </c>
    </row>
    <row r="119" spans="1:5" x14ac:dyDescent="0.15">
      <c r="A119" s="83" t="str">
        <f t="shared" si="1"/>
        <v>171:プロピコナゾール</v>
      </c>
      <c r="B119" s="288">
        <v>171</v>
      </c>
      <c r="C119" s="288"/>
      <c r="D119" s="289" t="s">
        <v>493</v>
      </c>
      <c r="E119" s="171" t="s">
        <v>1228</v>
      </c>
    </row>
    <row r="120" spans="1:5" x14ac:dyDescent="0.15">
      <c r="A120" s="83" t="str">
        <f t="shared" si="1"/>
        <v>172:オキサジクロメホン</v>
      </c>
      <c r="B120" s="288">
        <v>172</v>
      </c>
      <c r="C120" s="288"/>
      <c r="D120" s="289" t="s">
        <v>494</v>
      </c>
      <c r="E120" s="172" t="s">
        <v>1228</v>
      </c>
    </row>
    <row r="121" spans="1:5" x14ac:dyDescent="0.15">
      <c r="A121" s="83" t="str">
        <f t="shared" si="1"/>
        <v>174:リニュロン</v>
      </c>
      <c r="B121" s="288">
        <v>174</v>
      </c>
      <c r="C121" s="288"/>
      <c r="D121" s="289" t="s">
        <v>900</v>
      </c>
      <c r="E121" s="171" t="s">
        <v>1228</v>
      </c>
    </row>
    <row r="122" spans="1:5" x14ac:dyDescent="0.15">
      <c r="A122" s="83" t="str">
        <f t="shared" si="1"/>
        <v>175:２，４－Ｄ又は２，４－ＰＡ</v>
      </c>
      <c r="B122" s="288">
        <v>175</v>
      </c>
      <c r="C122" s="288"/>
      <c r="D122" s="289" t="s">
        <v>901</v>
      </c>
      <c r="E122" s="172" t="s">
        <v>1228</v>
      </c>
    </row>
    <row r="123" spans="1:5" x14ac:dyDescent="0.15">
      <c r="A123" s="83" t="str">
        <f t="shared" si="1"/>
        <v>176:ＨＣＦＣ－１４１ｂ</v>
      </c>
      <c r="B123" s="288">
        <v>176</v>
      </c>
      <c r="C123" s="288"/>
      <c r="D123" s="289" t="s">
        <v>902</v>
      </c>
      <c r="E123" s="172" t="s">
        <v>1228</v>
      </c>
    </row>
    <row r="124" spans="1:5" x14ac:dyDescent="0.15">
      <c r="A124" s="83" t="str">
        <f t="shared" si="1"/>
        <v>177:ＨＣＦＣ－２１</v>
      </c>
      <c r="B124" s="288">
        <v>177</v>
      </c>
      <c r="C124" s="288"/>
      <c r="D124" s="289" t="s">
        <v>546</v>
      </c>
      <c r="E124" s="171" t="s">
        <v>462</v>
      </c>
    </row>
    <row r="125" spans="1:5" x14ac:dyDescent="0.15">
      <c r="A125" s="83" t="str">
        <f t="shared" si="1"/>
        <v>178:１，２－ジクロロプロパン</v>
      </c>
      <c r="B125" s="288">
        <v>178</v>
      </c>
      <c r="C125" s="288" t="s">
        <v>854</v>
      </c>
      <c r="D125" s="289" t="s">
        <v>547</v>
      </c>
      <c r="E125" s="171" t="s">
        <v>462</v>
      </c>
    </row>
    <row r="126" spans="1:5" x14ac:dyDescent="0.15">
      <c r="A126" s="83" t="str">
        <f t="shared" si="1"/>
        <v>179:１，３－ジクロロプロペン</v>
      </c>
      <c r="B126" s="288">
        <v>179</v>
      </c>
      <c r="C126" s="288"/>
      <c r="D126" s="289" t="s">
        <v>1017</v>
      </c>
      <c r="E126" s="171" t="s">
        <v>462</v>
      </c>
    </row>
    <row r="127" spans="1:5" x14ac:dyDescent="0.15">
      <c r="A127" s="83" t="str">
        <f t="shared" si="1"/>
        <v>181:ジクロロベンゼン</v>
      </c>
      <c r="B127" s="288">
        <v>181</v>
      </c>
      <c r="C127" s="288"/>
      <c r="D127" s="289" t="s">
        <v>965</v>
      </c>
      <c r="E127" s="171" t="s">
        <v>52</v>
      </c>
    </row>
    <row r="128" spans="1:5" x14ac:dyDescent="0.15">
      <c r="A128" s="83" t="str">
        <f t="shared" si="1"/>
        <v>182:ピラゾキシフェン</v>
      </c>
      <c r="B128" s="288">
        <v>182</v>
      </c>
      <c r="C128" s="288"/>
      <c r="D128" s="289" t="s">
        <v>903</v>
      </c>
      <c r="E128" s="171" t="s">
        <v>1228</v>
      </c>
    </row>
    <row r="129" spans="1:5" x14ac:dyDescent="0.15">
      <c r="A129" s="83" t="str">
        <f t="shared" si="1"/>
        <v>183:ピラゾレート</v>
      </c>
      <c r="B129" s="288">
        <v>183</v>
      </c>
      <c r="C129" s="288"/>
      <c r="D129" s="289" t="s">
        <v>495</v>
      </c>
      <c r="E129" s="171" t="s">
        <v>1228</v>
      </c>
    </row>
    <row r="130" spans="1:5" x14ac:dyDescent="0.15">
      <c r="A130" s="83" t="str">
        <f t="shared" si="1"/>
        <v>184:ジクロベニル又はＤＢＮ</v>
      </c>
      <c r="B130" s="288">
        <v>184</v>
      </c>
      <c r="C130" s="288"/>
      <c r="D130" s="289" t="s">
        <v>904</v>
      </c>
      <c r="E130" s="171" t="s">
        <v>1228</v>
      </c>
    </row>
    <row r="131" spans="1:5" x14ac:dyDescent="0.15">
      <c r="A131" s="83" t="str">
        <f t="shared" si="1"/>
        <v>185:ＨＣＦＣ－２２５</v>
      </c>
      <c r="B131" s="288">
        <v>185</v>
      </c>
      <c r="C131" s="288"/>
      <c r="D131" s="289" t="s">
        <v>905</v>
      </c>
      <c r="E131" s="171" t="s">
        <v>1228</v>
      </c>
    </row>
    <row r="132" spans="1:5" x14ac:dyDescent="0.15">
      <c r="A132" s="83" t="str">
        <f t="shared" ref="A132:A195" si="2">CONCATENATE(B132,":",D132)</f>
        <v>186:塩化メチレン</v>
      </c>
      <c r="B132" s="288">
        <v>186</v>
      </c>
      <c r="C132" s="288"/>
      <c r="D132" s="289" t="s">
        <v>548</v>
      </c>
      <c r="E132" s="171" t="s">
        <v>462</v>
      </c>
    </row>
    <row r="133" spans="1:5" x14ac:dyDescent="0.15">
      <c r="A133" s="83" t="str">
        <f t="shared" si="2"/>
        <v>187:ジチアノン</v>
      </c>
      <c r="B133" s="288">
        <v>187</v>
      </c>
      <c r="C133" s="288"/>
      <c r="D133" s="289" t="s">
        <v>906</v>
      </c>
      <c r="E133" s="171" t="s">
        <v>1228</v>
      </c>
    </row>
    <row r="134" spans="1:5" x14ac:dyDescent="0.15">
      <c r="A134" s="83" t="str">
        <f t="shared" si="2"/>
        <v>188:Ｎ，Ｎ－ジシクロヘキシルアミン</v>
      </c>
      <c r="B134" s="288">
        <v>188</v>
      </c>
      <c r="C134" s="288"/>
      <c r="D134" s="289" t="s">
        <v>966</v>
      </c>
      <c r="E134" s="171" t="s">
        <v>52</v>
      </c>
    </row>
    <row r="135" spans="1:5" x14ac:dyDescent="0.15">
      <c r="A135" s="83" t="str">
        <f t="shared" si="2"/>
        <v>190:ジシクロペンタジエン</v>
      </c>
      <c r="B135" s="288">
        <v>190</v>
      </c>
      <c r="C135" s="288"/>
      <c r="D135" s="289" t="s">
        <v>967</v>
      </c>
      <c r="E135" s="171" t="s">
        <v>52</v>
      </c>
    </row>
    <row r="136" spans="1:5" x14ac:dyDescent="0.15">
      <c r="A136" s="83" t="str">
        <f t="shared" si="2"/>
        <v>191:イソプロチオラン</v>
      </c>
      <c r="B136" s="288">
        <v>191</v>
      </c>
      <c r="C136" s="288"/>
      <c r="D136" s="289" t="s">
        <v>907</v>
      </c>
      <c r="E136" s="171" t="s">
        <v>1228</v>
      </c>
    </row>
    <row r="137" spans="1:5" x14ac:dyDescent="0.15">
      <c r="A137" s="83" t="str">
        <f t="shared" si="2"/>
        <v>195:プロチオホス</v>
      </c>
      <c r="B137" s="288">
        <v>195</v>
      </c>
      <c r="C137" s="288"/>
      <c r="D137" s="289" t="s">
        <v>549</v>
      </c>
      <c r="E137" s="171" t="s">
        <v>462</v>
      </c>
    </row>
    <row r="138" spans="1:5" x14ac:dyDescent="0.15">
      <c r="A138" s="83" t="str">
        <f t="shared" si="2"/>
        <v>196:メチダチオン又はＤＭＴＰ</v>
      </c>
      <c r="B138" s="288">
        <v>196</v>
      </c>
      <c r="C138" s="288"/>
      <c r="D138" s="289" t="s">
        <v>908</v>
      </c>
      <c r="E138" s="171" t="s">
        <v>1228</v>
      </c>
    </row>
    <row r="139" spans="1:5" x14ac:dyDescent="0.15">
      <c r="A139" s="83" t="str">
        <f t="shared" si="2"/>
        <v>197:マラソン又はマラチオン</v>
      </c>
      <c r="B139" s="288">
        <v>197</v>
      </c>
      <c r="C139" s="288"/>
      <c r="D139" s="289" t="s">
        <v>909</v>
      </c>
      <c r="E139" s="171" t="s">
        <v>1228</v>
      </c>
    </row>
    <row r="140" spans="1:5" x14ac:dyDescent="0.15">
      <c r="A140" s="83" t="str">
        <f t="shared" si="2"/>
        <v>198:ジメトエート</v>
      </c>
      <c r="B140" s="288">
        <v>198</v>
      </c>
      <c r="C140" s="288"/>
      <c r="D140" s="289" t="s">
        <v>496</v>
      </c>
      <c r="E140" s="171" t="s">
        <v>1228</v>
      </c>
    </row>
    <row r="141" spans="1:5" x14ac:dyDescent="0.15">
      <c r="A141" s="83" t="str">
        <f t="shared" si="2"/>
        <v>199:ＣＩフルオレスセント２６０</v>
      </c>
      <c r="B141" s="288">
        <v>199</v>
      </c>
      <c r="C141" s="288"/>
      <c r="D141" s="289" t="s">
        <v>497</v>
      </c>
      <c r="E141" s="171" t="s">
        <v>1228</v>
      </c>
    </row>
    <row r="142" spans="1:5" x14ac:dyDescent="0.15">
      <c r="A142" s="83" t="str">
        <f t="shared" si="2"/>
        <v>200:ジニトロトルエン</v>
      </c>
      <c r="B142" s="288">
        <v>200</v>
      </c>
      <c r="C142" s="288"/>
      <c r="D142" s="289" t="s">
        <v>910</v>
      </c>
      <c r="E142" s="171" t="s">
        <v>1228</v>
      </c>
    </row>
    <row r="143" spans="1:5" x14ac:dyDescent="0.15">
      <c r="A143" s="83" t="str">
        <f t="shared" si="2"/>
        <v>201:２，４－ジニトロフェノール</v>
      </c>
      <c r="B143" s="288">
        <v>201</v>
      </c>
      <c r="C143" s="288"/>
      <c r="D143" s="289" t="s">
        <v>109</v>
      </c>
      <c r="E143" s="171" t="s">
        <v>462</v>
      </c>
    </row>
    <row r="144" spans="1:5" x14ac:dyDescent="0.15">
      <c r="A144" s="83" t="str">
        <f t="shared" si="2"/>
        <v>203:ジフェニルアミン</v>
      </c>
      <c r="B144" s="288">
        <v>203</v>
      </c>
      <c r="C144" s="288"/>
      <c r="D144" s="289" t="s">
        <v>911</v>
      </c>
      <c r="E144" s="171" t="s">
        <v>1228</v>
      </c>
    </row>
    <row r="145" spans="1:5" x14ac:dyDescent="0.15">
      <c r="A145" s="83" t="str">
        <f t="shared" si="2"/>
        <v>206:カルボスルファン</v>
      </c>
      <c r="B145" s="288">
        <v>206</v>
      </c>
      <c r="C145" s="288"/>
      <c r="D145" s="289" t="s">
        <v>550</v>
      </c>
      <c r="E145" s="171" t="s">
        <v>462</v>
      </c>
    </row>
    <row r="146" spans="1:5" x14ac:dyDescent="0.15">
      <c r="A146" s="83" t="str">
        <f t="shared" si="2"/>
        <v>207:２，６－ジ－ターシャリ－ブチル－４－クレゾール</v>
      </c>
      <c r="B146" s="288">
        <v>207</v>
      </c>
      <c r="C146" s="288"/>
      <c r="D146" s="289" t="s">
        <v>110</v>
      </c>
      <c r="E146" s="171" t="s">
        <v>1228</v>
      </c>
    </row>
    <row r="147" spans="1:5" x14ac:dyDescent="0.15">
      <c r="A147" s="83" t="str">
        <f t="shared" si="2"/>
        <v>209:ジブロモクロロメタン</v>
      </c>
      <c r="B147" s="288">
        <v>209</v>
      </c>
      <c r="C147" s="288"/>
      <c r="D147" s="289" t="s">
        <v>111</v>
      </c>
      <c r="E147" s="171" t="s">
        <v>462</v>
      </c>
    </row>
    <row r="148" spans="1:5" x14ac:dyDescent="0.15">
      <c r="A148" s="83" t="str">
        <f t="shared" si="2"/>
        <v>210:２，２－ジブロモ－２－シアノアセトアミド</v>
      </c>
      <c r="B148" s="288">
        <v>210</v>
      </c>
      <c r="C148" s="288"/>
      <c r="D148" s="289" t="s">
        <v>112</v>
      </c>
      <c r="E148" s="171" t="s">
        <v>1228</v>
      </c>
    </row>
    <row r="149" spans="1:5" x14ac:dyDescent="0.15">
      <c r="A149" s="83" t="str">
        <f t="shared" si="2"/>
        <v>211:ハロン－２４０２</v>
      </c>
      <c r="B149" s="288">
        <v>211</v>
      </c>
      <c r="C149" s="288"/>
      <c r="D149" s="289" t="s">
        <v>551</v>
      </c>
      <c r="E149" s="171" t="s">
        <v>462</v>
      </c>
    </row>
    <row r="150" spans="1:5" x14ac:dyDescent="0.15">
      <c r="A150" s="83" t="str">
        <f t="shared" si="2"/>
        <v>212:アセフェート</v>
      </c>
      <c r="B150" s="288">
        <v>212</v>
      </c>
      <c r="C150" s="288"/>
      <c r="D150" s="289" t="s">
        <v>498</v>
      </c>
      <c r="E150" s="171" t="s">
        <v>1228</v>
      </c>
    </row>
    <row r="151" spans="1:5" x14ac:dyDescent="0.15">
      <c r="A151" s="83" t="str">
        <f t="shared" si="2"/>
        <v>213:Ｎ，Ｎ－ジメチルアセトアミド</v>
      </c>
      <c r="B151" s="288">
        <v>213</v>
      </c>
      <c r="C151" s="288"/>
      <c r="D151" s="289" t="s">
        <v>113</v>
      </c>
      <c r="E151" s="171" t="s">
        <v>52</v>
      </c>
    </row>
    <row r="152" spans="1:5" x14ac:dyDescent="0.15">
      <c r="A152" s="83" t="str">
        <f t="shared" si="2"/>
        <v>217:チオシクラム</v>
      </c>
      <c r="B152" s="288">
        <v>217</v>
      </c>
      <c r="C152" s="288"/>
      <c r="D152" s="289" t="s">
        <v>499</v>
      </c>
      <c r="E152" s="171" t="s">
        <v>1228</v>
      </c>
    </row>
    <row r="153" spans="1:5" x14ac:dyDescent="0.15">
      <c r="A153" s="83" t="str">
        <f t="shared" si="2"/>
        <v>218:ジメチルアミン</v>
      </c>
      <c r="B153" s="288">
        <v>218</v>
      </c>
      <c r="C153" s="288"/>
      <c r="D153" s="289" t="s">
        <v>114</v>
      </c>
      <c r="E153" s="171" t="s">
        <v>462</v>
      </c>
    </row>
    <row r="154" spans="1:5" x14ac:dyDescent="0.15">
      <c r="A154" s="83" t="str">
        <f t="shared" si="2"/>
        <v>219:ジメチルジスルフィド</v>
      </c>
      <c r="B154" s="288">
        <v>219</v>
      </c>
      <c r="C154" s="288"/>
      <c r="D154" s="289" t="s">
        <v>115</v>
      </c>
      <c r="E154" s="171" t="s">
        <v>462</v>
      </c>
    </row>
    <row r="155" spans="1:5" x14ac:dyDescent="0.15">
      <c r="A155" s="83" t="str">
        <f t="shared" si="2"/>
        <v>221:ベンフラカルブ</v>
      </c>
      <c r="B155" s="288">
        <v>221</v>
      </c>
      <c r="C155" s="288"/>
      <c r="D155" s="289" t="s">
        <v>500</v>
      </c>
      <c r="E155" s="171" t="s">
        <v>1228</v>
      </c>
    </row>
    <row r="156" spans="1:5" x14ac:dyDescent="0.15">
      <c r="A156" s="83" t="str">
        <f t="shared" si="2"/>
        <v>223:Ｎ，Ｎ－ジメチルドデシルアミン</v>
      </c>
      <c r="B156" s="288">
        <v>223</v>
      </c>
      <c r="C156" s="288"/>
      <c r="D156" s="289" t="s">
        <v>116</v>
      </c>
      <c r="E156" s="171" t="s">
        <v>1228</v>
      </c>
    </row>
    <row r="157" spans="1:5" x14ac:dyDescent="0.15">
      <c r="A157" s="83" t="str">
        <f t="shared" si="2"/>
        <v>224:Ｎ，Ｎ－ジメチルドデシルアミン＝Ｎ－オキシド</v>
      </c>
      <c r="B157" s="288">
        <v>224</v>
      </c>
      <c r="C157" s="288"/>
      <c r="D157" s="289" t="s">
        <v>912</v>
      </c>
      <c r="E157" s="171" t="s">
        <v>1228</v>
      </c>
    </row>
    <row r="158" spans="1:5" x14ac:dyDescent="0.15">
      <c r="A158" s="83" t="str">
        <f t="shared" si="2"/>
        <v>225:トリクロルホン又はＤＥＰ</v>
      </c>
      <c r="B158" s="288">
        <v>225</v>
      </c>
      <c r="C158" s="288"/>
      <c r="D158" s="289" t="s">
        <v>501</v>
      </c>
      <c r="E158" s="171" t="s">
        <v>1228</v>
      </c>
    </row>
    <row r="159" spans="1:5" x14ac:dyDescent="0.15">
      <c r="A159" s="83" t="str">
        <f t="shared" si="2"/>
        <v>227:パラコート又はパラコートジクロリド</v>
      </c>
      <c r="B159" s="288">
        <v>227</v>
      </c>
      <c r="C159" s="288"/>
      <c r="D159" s="289" t="s">
        <v>502</v>
      </c>
      <c r="E159" s="171" t="s">
        <v>1228</v>
      </c>
    </row>
    <row r="160" spans="1:5" x14ac:dyDescent="0.15">
      <c r="A160" s="83" t="str">
        <f t="shared" si="2"/>
        <v>229:チオファネートメチル</v>
      </c>
      <c r="B160" s="288">
        <v>229</v>
      </c>
      <c r="C160" s="288"/>
      <c r="D160" s="289" t="s">
        <v>503</v>
      </c>
      <c r="E160" s="171" t="s">
        <v>1228</v>
      </c>
    </row>
    <row r="161" spans="1:5" x14ac:dyDescent="0.15">
      <c r="A161" s="83" t="str">
        <f t="shared" si="2"/>
        <v>230:Ｎ－（１，３－ジメチルブチル）－Ｎ’－フェニル－パラ－フェニレンジアミン</v>
      </c>
      <c r="B161" s="288">
        <v>230</v>
      </c>
      <c r="C161" s="288"/>
      <c r="D161" s="289" t="s">
        <v>117</v>
      </c>
      <c r="E161" s="171" t="s">
        <v>1228</v>
      </c>
    </row>
    <row r="162" spans="1:5" x14ac:dyDescent="0.15">
      <c r="A162" s="83" t="str">
        <f t="shared" si="2"/>
        <v>232:Ｎ，Ｎ－ジメチルホルムアミド</v>
      </c>
      <c r="B162" s="288">
        <v>232</v>
      </c>
      <c r="C162" s="288"/>
      <c r="D162" s="289" t="s">
        <v>552</v>
      </c>
      <c r="E162" s="171" t="s">
        <v>52</v>
      </c>
    </row>
    <row r="163" spans="1:5" x14ac:dyDescent="0.15">
      <c r="A163" s="83" t="str">
        <f t="shared" si="2"/>
        <v>233:フェントエート又はＰＡＰ</v>
      </c>
      <c r="B163" s="288">
        <v>233</v>
      </c>
      <c r="C163" s="288"/>
      <c r="D163" s="289" t="s">
        <v>504</v>
      </c>
      <c r="E163" s="171" t="s">
        <v>1228</v>
      </c>
    </row>
    <row r="164" spans="1:5" x14ac:dyDescent="0.15">
      <c r="A164" s="83" t="str">
        <f t="shared" si="2"/>
        <v>236:アイオキシニル</v>
      </c>
      <c r="B164" s="288">
        <v>236</v>
      </c>
      <c r="C164" s="288"/>
      <c r="D164" s="289" t="s">
        <v>913</v>
      </c>
      <c r="E164" s="171" t="s">
        <v>1228</v>
      </c>
    </row>
    <row r="165" spans="1:5" x14ac:dyDescent="0.15">
      <c r="A165" s="83" t="str">
        <f t="shared" si="2"/>
        <v>237:水銀及びその化合物</v>
      </c>
      <c r="B165" s="288">
        <v>237</v>
      </c>
      <c r="C165" s="288"/>
      <c r="D165" s="289" t="s">
        <v>914</v>
      </c>
      <c r="E165" s="171" t="s">
        <v>1228</v>
      </c>
    </row>
    <row r="166" spans="1:5" x14ac:dyDescent="0.15">
      <c r="A166" s="83" t="str">
        <f t="shared" si="2"/>
        <v>238:水素化テルフェニル</v>
      </c>
      <c r="B166" s="288">
        <v>238</v>
      </c>
      <c r="C166" s="288"/>
      <c r="D166" s="289" t="s">
        <v>118</v>
      </c>
      <c r="E166" s="171" t="s">
        <v>1228</v>
      </c>
    </row>
    <row r="167" spans="1:5" x14ac:dyDescent="0.15">
      <c r="A167" s="83" t="str">
        <f t="shared" si="2"/>
        <v>240:スチレン</v>
      </c>
      <c r="B167" s="288">
        <v>240</v>
      </c>
      <c r="C167" s="288"/>
      <c r="D167" s="289" t="s">
        <v>553</v>
      </c>
      <c r="E167" s="171" t="s">
        <v>462</v>
      </c>
    </row>
    <row r="168" spans="1:5" x14ac:dyDescent="0.15">
      <c r="A168" s="83" t="str">
        <f t="shared" si="2"/>
        <v>242:セレン及びその化合物</v>
      </c>
      <c r="B168" s="288">
        <v>242</v>
      </c>
      <c r="C168" s="288"/>
      <c r="D168" s="289" t="s">
        <v>915</v>
      </c>
      <c r="E168" s="171" t="s">
        <v>1228</v>
      </c>
    </row>
    <row r="169" spans="1:5" x14ac:dyDescent="0.15">
      <c r="A169" s="83" t="str">
        <f t="shared" si="2"/>
        <v>243:ダイオキシン類</v>
      </c>
      <c r="B169" s="288">
        <v>243</v>
      </c>
      <c r="C169" s="288" t="s">
        <v>854</v>
      </c>
      <c r="D169" s="289" t="s">
        <v>916</v>
      </c>
      <c r="E169" s="171" t="s">
        <v>1228</v>
      </c>
    </row>
    <row r="170" spans="1:5" x14ac:dyDescent="0.15">
      <c r="A170" s="83" t="str">
        <f t="shared" si="2"/>
        <v>244:ダゾメット</v>
      </c>
      <c r="B170" s="288">
        <v>244</v>
      </c>
      <c r="C170" s="288"/>
      <c r="D170" s="289" t="s">
        <v>917</v>
      </c>
      <c r="E170" s="171" t="s">
        <v>1228</v>
      </c>
    </row>
    <row r="171" spans="1:5" x14ac:dyDescent="0.15">
      <c r="A171" s="83" t="str">
        <f t="shared" si="2"/>
        <v>245:チオ尿素</v>
      </c>
      <c r="B171" s="288">
        <v>245</v>
      </c>
      <c r="C171" s="288"/>
      <c r="D171" s="289" t="s">
        <v>918</v>
      </c>
      <c r="E171" s="171" t="s">
        <v>1228</v>
      </c>
    </row>
    <row r="172" spans="1:5" x14ac:dyDescent="0.15">
      <c r="A172" s="83" t="str">
        <f t="shared" si="2"/>
        <v>248:ダイアジノン</v>
      </c>
      <c r="B172" s="288">
        <v>248</v>
      </c>
      <c r="C172" s="288"/>
      <c r="D172" s="289" t="s">
        <v>919</v>
      </c>
      <c r="E172" s="171" t="s">
        <v>1228</v>
      </c>
    </row>
    <row r="173" spans="1:5" x14ac:dyDescent="0.15">
      <c r="A173" s="83" t="str">
        <f t="shared" si="2"/>
        <v>249:クロルピリホス</v>
      </c>
      <c r="B173" s="288">
        <v>249</v>
      </c>
      <c r="C173" s="288"/>
      <c r="D173" s="289" t="s">
        <v>920</v>
      </c>
      <c r="E173" s="171" t="s">
        <v>1228</v>
      </c>
    </row>
    <row r="174" spans="1:5" x14ac:dyDescent="0.15">
      <c r="A174" s="83" t="str">
        <f t="shared" si="2"/>
        <v>250:イソキサチオン</v>
      </c>
      <c r="B174" s="288">
        <v>250</v>
      </c>
      <c r="C174" s="288"/>
      <c r="D174" s="289" t="s">
        <v>921</v>
      </c>
      <c r="E174" s="171" t="s">
        <v>1228</v>
      </c>
    </row>
    <row r="175" spans="1:5" x14ac:dyDescent="0.15">
      <c r="A175" s="83" t="str">
        <f t="shared" si="2"/>
        <v>251:フェニトロチオン又はＭＥＰ</v>
      </c>
      <c r="B175" s="288">
        <v>251</v>
      </c>
      <c r="C175" s="288"/>
      <c r="D175" s="289" t="s">
        <v>922</v>
      </c>
      <c r="E175" s="171" t="s">
        <v>1228</v>
      </c>
    </row>
    <row r="176" spans="1:5" x14ac:dyDescent="0.15">
      <c r="A176" s="83" t="str">
        <f t="shared" si="2"/>
        <v>252:フェンチオン又はＭＰＰ</v>
      </c>
      <c r="B176" s="288">
        <v>252</v>
      </c>
      <c r="C176" s="288"/>
      <c r="D176" s="289" t="s">
        <v>923</v>
      </c>
      <c r="E176" s="171" t="s">
        <v>1228</v>
      </c>
    </row>
    <row r="177" spans="1:5" x14ac:dyDescent="0.15">
      <c r="A177" s="83" t="str">
        <f t="shared" si="2"/>
        <v>254:イプロベンホス又はＩＢＰ</v>
      </c>
      <c r="B177" s="288">
        <v>254</v>
      </c>
      <c r="C177" s="288"/>
      <c r="D177" s="289" t="s">
        <v>924</v>
      </c>
      <c r="E177" s="171" t="s">
        <v>1228</v>
      </c>
    </row>
    <row r="178" spans="1:5" x14ac:dyDescent="0.15">
      <c r="A178" s="83" t="str">
        <f t="shared" si="2"/>
        <v>255:デカブロモジフェニルエーテル</v>
      </c>
      <c r="B178" s="288">
        <v>255</v>
      </c>
      <c r="C178" s="288"/>
      <c r="D178" s="289" t="s">
        <v>119</v>
      </c>
      <c r="E178" s="171" t="s">
        <v>1228</v>
      </c>
    </row>
    <row r="179" spans="1:5" x14ac:dyDescent="0.15">
      <c r="A179" s="83" t="str">
        <f t="shared" si="2"/>
        <v>257:デカノール</v>
      </c>
      <c r="B179" s="288">
        <v>257</v>
      </c>
      <c r="C179" s="288"/>
      <c r="D179" s="289" t="s">
        <v>505</v>
      </c>
      <c r="E179" s="171" t="s">
        <v>52</v>
      </c>
    </row>
    <row r="180" spans="1:5" x14ac:dyDescent="0.15">
      <c r="A180" s="83" t="str">
        <f t="shared" si="2"/>
        <v>258:ヘキサメチレンテトラミン</v>
      </c>
      <c r="B180" s="288">
        <v>258</v>
      </c>
      <c r="C180" s="288"/>
      <c r="D180" s="289" t="s">
        <v>925</v>
      </c>
      <c r="E180" s="171" t="s">
        <v>1228</v>
      </c>
    </row>
    <row r="181" spans="1:5" x14ac:dyDescent="0.15">
      <c r="A181" s="83" t="str">
        <f t="shared" si="2"/>
        <v>259:ジスルフィラム</v>
      </c>
      <c r="B181" s="288">
        <v>259</v>
      </c>
      <c r="C181" s="288"/>
      <c r="D181" s="289" t="s">
        <v>506</v>
      </c>
      <c r="E181" s="171" t="s">
        <v>1228</v>
      </c>
    </row>
    <row r="182" spans="1:5" x14ac:dyDescent="0.15">
      <c r="A182" s="83" t="str">
        <f t="shared" si="2"/>
        <v>260:クロロタロニル又はＴＰＮ</v>
      </c>
      <c r="B182" s="288">
        <v>260</v>
      </c>
      <c r="C182" s="288"/>
      <c r="D182" s="289" t="s">
        <v>926</v>
      </c>
      <c r="E182" s="171" t="s">
        <v>1228</v>
      </c>
    </row>
    <row r="183" spans="1:5" x14ac:dyDescent="0.15">
      <c r="A183" s="83" t="str">
        <f t="shared" si="2"/>
        <v>261:フサライド</v>
      </c>
      <c r="B183" s="288">
        <v>261</v>
      </c>
      <c r="C183" s="288"/>
      <c r="D183" s="289" t="s">
        <v>507</v>
      </c>
      <c r="E183" s="171" t="s">
        <v>1228</v>
      </c>
    </row>
    <row r="184" spans="1:5" x14ac:dyDescent="0.15">
      <c r="A184" s="83" t="str">
        <f t="shared" si="2"/>
        <v>262:テトラクロロエチレン</v>
      </c>
      <c r="B184" s="288">
        <v>262</v>
      </c>
      <c r="C184" s="288"/>
      <c r="D184" s="289" t="s">
        <v>554</v>
      </c>
      <c r="E184" s="171" t="s">
        <v>462</v>
      </c>
    </row>
    <row r="185" spans="1:5" x14ac:dyDescent="0.15">
      <c r="A185" s="83" t="str">
        <f t="shared" si="2"/>
        <v>265:テトラヒドロメチル無水フタル酸</v>
      </c>
      <c r="B185" s="288">
        <v>265</v>
      </c>
      <c r="C185" s="288"/>
      <c r="D185" s="289" t="s">
        <v>927</v>
      </c>
      <c r="E185" s="171" t="s">
        <v>1228</v>
      </c>
    </row>
    <row r="186" spans="1:5" x14ac:dyDescent="0.15">
      <c r="A186" s="83" t="str">
        <f t="shared" si="2"/>
        <v>266:テフルトリン</v>
      </c>
      <c r="B186" s="288">
        <v>266</v>
      </c>
      <c r="C186" s="288"/>
      <c r="D186" s="289" t="s">
        <v>508</v>
      </c>
      <c r="E186" s="171" t="s">
        <v>1228</v>
      </c>
    </row>
    <row r="187" spans="1:5" x14ac:dyDescent="0.15">
      <c r="A187" s="83" t="str">
        <f t="shared" si="2"/>
        <v>267:チオジカルブ</v>
      </c>
      <c r="B187" s="288">
        <v>267</v>
      </c>
      <c r="C187" s="288"/>
      <c r="D187" s="289" t="s">
        <v>509</v>
      </c>
      <c r="E187" s="171" t="s">
        <v>1228</v>
      </c>
    </row>
    <row r="188" spans="1:5" x14ac:dyDescent="0.15">
      <c r="A188" s="83" t="str">
        <f t="shared" si="2"/>
        <v>268:チウラム又はチラム</v>
      </c>
      <c r="B188" s="288">
        <v>268</v>
      </c>
      <c r="C188" s="288"/>
      <c r="D188" s="289" t="s">
        <v>928</v>
      </c>
      <c r="E188" s="171" t="s">
        <v>1228</v>
      </c>
    </row>
    <row r="189" spans="1:5" x14ac:dyDescent="0.15">
      <c r="A189" s="83" t="str">
        <f t="shared" si="2"/>
        <v>270:テレフタル酸</v>
      </c>
      <c r="B189" s="288">
        <v>270</v>
      </c>
      <c r="C189" s="288"/>
      <c r="D189" s="289" t="s">
        <v>929</v>
      </c>
      <c r="E189" s="171" t="s">
        <v>1228</v>
      </c>
    </row>
    <row r="190" spans="1:5" x14ac:dyDescent="0.15">
      <c r="A190" s="83" t="str">
        <f t="shared" si="2"/>
        <v>271:テレフタル酸ジメチル</v>
      </c>
      <c r="B190" s="288">
        <v>271</v>
      </c>
      <c r="C190" s="288"/>
      <c r="D190" s="289" t="s">
        <v>930</v>
      </c>
      <c r="E190" s="171" t="s">
        <v>1228</v>
      </c>
    </row>
    <row r="191" spans="1:5" x14ac:dyDescent="0.15">
      <c r="A191" s="83" t="str">
        <f t="shared" si="2"/>
        <v>272:銅水溶性塩（錯塩を除く。）</v>
      </c>
      <c r="B191" s="288">
        <v>272</v>
      </c>
      <c r="C191" s="288"/>
      <c r="D191" s="289" t="s">
        <v>931</v>
      </c>
      <c r="E191" s="171" t="s">
        <v>1228</v>
      </c>
    </row>
    <row r="192" spans="1:5" x14ac:dyDescent="0.15">
      <c r="A192" s="83" t="str">
        <f t="shared" si="2"/>
        <v>273:ノルマル－ドデシルアルコール</v>
      </c>
      <c r="B192" s="288">
        <v>273</v>
      </c>
      <c r="C192" s="288"/>
      <c r="D192" s="289" t="s">
        <v>510</v>
      </c>
      <c r="E192" s="171" t="s">
        <v>52</v>
      </c>
    </row>
    <row r="193" spans="1:5" x14ac:dyDescent="0.15">
      <c r="A193" s="83" t="str">
        <f t="shared" si="2"/>
        <v>275:ドデシル硫酸ナトリウム</v>
      </c>
      <c r="B193" s="288">
        <v>275</v>
      </c>
      <c r="C193" s="288"/>
      <c r="D193" s="289" t="s">
        <v>120</v>
      </c>
      <c r="E193" s="171" t="s">
        <v>1228</v>
      </c>
    </row>
    <row r="194" spans="1:5" x14ac:dyDescent="0.15">
      <c r="A194" s="83" t="str">
        <f t="shared" si="2"/>
        <v>277:トリエチルアミン</v>
      </c>
      <c r="B194" s="288">
        <v>277</v>
      </c>
      <c r="C194" s="288"/>
      <c r="D194" s="289" t="s">
        <v>121</v>
      </c>
      <c r="E194" s="171" t="s">
        <v>462</v>
      </c>
    </row>
    <row r="195" spans="1:5" x14ac:dyDescent="0.15">
      <c r="A195" s="83" t="str">
        <f t="shared" si="2"/>
        <v>279:１，１，１－トリクロロエタン</v>
      </c>
      <c r="B195" s="288">
        <v>279</v>
      </c>
      <c r="C195" s="288"/>
      <c r="D195" s="289" t="s">
        <v>555</v>
      </c>
      <c r="E195" s="171" t="s">
        <v>462</v>
      </c>
    </row>
    <row r="196" spans="1:5" x14ac:dyDescent="0.15">
      <c r="A196" s="83" t="str">
        <f t="shared" ref="A196:A259" si="3">CONCATENATE(B196,":",D196)</f>
        <v>280:１，１，２－トリクロロエタン</v>
      </c>
      <c r="B196" s="288">
        <v>280</v>
      </c>
      <c r="C196" s="288"/>
      <c r="D196" s="289" t="s">
        <v>556</v>
      </c>
      <c r="E196" s="171" t="s">
        <v>462</v>
      </c>
    </row>
    <row r="197" spans="1:5" x14ac:dyDescent="0.15">
      <c r="A197" s="83" t="str">
        <f t="shared" si="3"/>
        <v>281:トリクロロエチレン</v>
      </c>
      <c r="B197" s="288">
        <v>281</v>
      </c>
      <c r="C197" s="288" t="s">
        <v>854</v>
      </c>
      <c r="D197" s="289" t="s">
        <v>557</v>
      </c>
      <c r="E197" s="171" t="s">
        <v>462</v>
      </c>
    </row>
    <row r="198" spans="1:5" x14ac:dyDescent="0.15">
      <c r="A198" s="83" t="str">
        <f t="shared" si="3"/>
        <v>284:ＣＦＣ－１１３</v>
      </c>
      <c r="B198" s="288">
        <v>284</v>
      </c>
      <c r="C198" s="288"/>
      <c r="D198" s="289" t="s">
        <v>558</v>
      </c>
      <c r="E198" s="171" t="s">
        <v>462</v>
      </c>
    </row>
    <row r="199" spans="1:5" x14ac:dyDescent="0.15">
      <c r="A199" s="83" t="str">
        <f t="shared" si="3"/>
        <v>285:クロロピクリン</v>
      </c>
      <c r="B199" s="288">
        <v>285</v>
      </c>
      <c r="C199" s="288"/>
      <c r="D199" s="289" t="s">
        <v>559</v>
      </c>
      <c r="E199" s="171" t="s">
        <v>462</v>
      </c>
    </row>
    <row r="200" spans="1:5" x14ac:dyDescent="0.15">
      <c r="A200" s="83" t="str">
        <f t="shared" si="3"/>
        <v>286:トリクロピル</v>
      </c>
      <c r="B200" s="288">
        <v>286</v>
      </c>
      <c r="C200" s="288"/>
      <c r="D200" s="289" t="s">
        <v>932</v>
      </c>
      <c r="E200" s="171" t="s">
        <v>1228</v>
      </c>
    </row>
    <row r="201" spans="1:5" x14ac:dyDescent="0.15">
      <c r="A201" s="83" t="str">
        <f t="shared" si="3"/>
        <v>287:２，４，６－トリクロロフェノール</v>
      </c>
      <c r="B201" s="288">
        <v>287</v>
      </c>
      <c r="C201" s="288"/>
      <c r="D201" s="289" t="s">
        <v>122</v>
      </c>
      <c r="E201" s="171" t="s">
        <v>52</v>
      </c>
    </row>
    <row r="202" spans="1:5" x14ac:dyDescent="0.15">
      <c r="A202" s="83" t="str">
        <f t="shared" si="3"/>
        <v>288:ＣＦＣ－１１</v>
      </c>
      <c r="B202" s="288">
        <v>288</v>
      </c>
      <c r="C202" s="288"/>
      <c r="D202" s="289" t="s">
        <v>560</v>
      </c>
      <c r="E202" s="171" t="s">
        <v>462</v>
      </c>
    </row>
    <row r="203" spans="1:5" x14ac:dyDescent="0.15">
      <c r="A203" s="83" t="str">
        <f t="shared" si="3"/>
        <v>289:１，２，３－トリクロロプロパン</v>
      </c>
      <c r="B203" s="288">
        <v>289</v>
      </c>
      <c r="C203" s="288"/>
      <c r="D203" s="289" t="s">
        <v>123</v>
      </c>
      <c r="E203" s="171" t="s">
        <v>52</v>
      </c>
    </row>
    <row r="204" spans="1:5" x14ac:dyDescent="0.15">
      <c r="A204" s="83" t="str">
        <f t="shared" si="3"/>
        <v>290:トリクロロベンゼン</v>
      </c>
      <c r="B204" s="288">
        <v>290</v>
      </c>
      <c r="C204" s="288"/>
      <c r="D204" s="289" t="s">
        <v>124</v>
      </c>
      <c r="E204" s="171" t="s">
        <v>1228</v>
      </c>
    </row>
    <row r="205" spans="1:5" x14ac:dyDescent="0.15">
      <c r="A205" s="83" t="str">
        <f t="shared" si="3"/>
        <v>292:トリブチルアミン</v>
      </c>
      <c r="B205" s="288">
        <v>292</v>
      </c>
      <c r="C205" s="288"/>
      <c r="D205" s="289" t="s">
        <v>125</v>
      </c>
      <c r="E205" s="171" t="s">
        <v>52</v>
      </c>
    </row>
    <row r="206" spans="1:5" x14ac:dyDescent="0.15">
      <c r="A206" s="83" t="str">
        <f t="shared" si="3"/>
        <v>293:トリフルラリン</v>
      </c>
      <c r="B206" s="288">
        <v>293</v>
      </c>
      <c r="C206" s="288"/>
      <c r="D206" s="289" t="s">
        <v>933</v>
      </c>
      <c r="E206" s="171" t="s">
        <v>1228</v>
      </c>
    </row>
    <row r="207" spans="1:5" x14ac:dyDescent="0.15">
      <c r="A207" s="83" t="str">
        <f t="shared" si="3"/>
        <v>298:トリレンジイソシアネート</v>
      </c>
      <c r="B207" s="288">
        <v>298</v>
      </c>
      <c r="C207" s="288"/>
      <c r="D207" s="289" t="s">
        <v>126</v>
      </c>
      <c r="E207" s="171" t="s">
        <v>52</v>
      </c>
    </row>
    <row r="208" spans="1:5" x14ac:dyDescent="0.15">
      <c r="A208" s="83" t="str">
        <f t="shared" si="3"/>
        <v>299:トルイジン</v>
      </c>
      <c r="B208" s="288">
        <v>299</v>
      </c>
      <c r="C208" s="288" t="s">
        <v>854</v>
      </c>
      <c r="D208" s="289" t="s">
        <v>127</v>
      </c>
      <c r="E208" s="171" t="s">
        <v>52</v>
      </c>
    </row>
    <row r="209" spans="1:5" x14ac:dyDescent="0.15">
      <c r="A209" s="83" t="str">
        <f t="shared" si="3"/>
        <v>300:トルエン</v>
      </c>
      <c r="B209" s="288">
        <v>300</v>
      </c>
      <c r="C209" s="288"/>
      <c r="D209" s="289" t="s">
        <v>561</v>
      </c>
      <c r="E209" s="171" t="s">
        <v>462</v>
      </c>
    </row>
    <row r="210" spans="1:5" x14ac:dyDescent="0.15">
      <c r="A210" s="83" t="str">
        <f t="shared" si="3"/>
        <v>302:ナフタレン</v>
      </c>
      <c r="B210" s="288">
        <v>302</v>
      </c>
      <c r="C210" s="288"/>
      <c r="D210" s="289" t="s">
        <v>360</v>
      </c>
      <c r="E210" s="171" t="s">
        <v>52</v>
      </c>
    </row>
    <row r="211" spans="1:5" x14ac:dyDescent="0.15">
      <c r="A211" s="83" t="str">
        <f t="shared" si="3"/>
        <v>308:ニッケル</v>
      </c>
      <c r="B211" s="288">
        <v>308</v>
      </c>
      <c r="C211" s="288"/>
      <c r="D211" s="289" t="s">
        <v>934</v>
      </c>
      <c r="E211" s="171" t="s">
        <v>1228</v>
      </c>
    </row>
    <row r="212" spans="1:5" x14ac:dyDescent="0.15">
      <c r="A212" s="83" t="str">
        <f t="shared" si="3"/>
        <v>309:ニッケル化合物</v>
      </c>
      <c r="B212" s="288">
        <v>309</v>
      </c>
      <c r="C212" s="288" t="s">
        <v>854</v>
      </c>
      <c r="D212" s="289" t="s">
        <v>935</v>
      </c>
      <c r="E212" s="171" t="s">
        <v>1228</v>
      </c>
    </row>
    <row r="213" spans="1:5" x14ac:dyDescent="0.15">
      <c r="A213" s="83" t="str">
        <f t="shared" si="3"/>
        <v>312:オルト－ニトロアニリン</v>
      </c>
      <c r="B213" s="288">
        <v>312</v>
      </c>
      <c r="C213" s="288"/>
      <c r="D213" s="289" t="s">
        <v>128</v>
      </c>
      <c r="E213" s="171" t="s">
        <v>1228</v>
      </c>
    </row>
    <row r="214" spans="1:5" x14ac:dyDescent="0.15">
      <c r="A214" s="83" t="str">
        <f t="shared" si="3"/>
        <v>314:パラ－ニトロクロロベンゼン</v>
      </c>
      <c r="B214" s="288">
        <v>314</v>
      </c>
      <c r="C214" s="288"/>
      <c r="D214" s="289" t="s">
        <v>129</v>
      </c>
      <c r="E214" s="171" t="s">
        <v>52</v>
      </c>
    </row>
    <row r="215" spans="1:5" x14ac:dyDescent="0.15">
      <c r="A215" s="83" t="str">
        <f t="shared" si="3"/>
        <v>316:ニトロベンゼン</v>
      </c>
      <c r="B215" s="288">
        <v>316</v>
      </c>
      <c r="C215" s="288"/>
      <c r="D215" s="289" t="s">
        <v>562</v>
      </c>
      <c r="E215" s="171" t="s">
        <v>52</v>
      </c>
    </row>
    <row r="216" spans="1:5" x14ac:dyDescent="0.15">
      <c r="A216" s="83" t="str">
        <f t="shared" si="3"/>
        <v>317:ニトロメタン</v>
      </c>
      <c r="B216" s="288">
        <v>317</v>
      </c>
      <c r="C216" s="288"/>
      <c r="D216" s="289" t="s">
        <v>130</v>
      </c>
      <c r="E216" s="171" t="s">
        <v>462</v>
      </c>
    </row>
    <row r="217" spans="1:5" x14ac:dyDescent="0.15">
      <c r="A217" s="83" t="str">
        <f t="shared" si="3"/>
        <v>318:二硫化炭素</v>
      </c>
      <c r="B217" s="288">
        <v>318</v>
      </c>
      <c r="C217" s="288"/>
      <c r="D217" s="289" t="s">
        <v>563</v>
      </c>
      <c r="E217" s="171" t="s">
        <v>462</v>
      </c>
    </row>
    <row r="218" spans="1:5" x14ac:dyDescent="0.15">
      <c r="A218" s="83" t="str">
        <f t="shared" si="3"/>
        <v>319:ノルマル－ノニルアルコール</v>
      </c>
      <c r="B218" s="288">
        <v>319</v>
      </c>
      <c r="C218" s="288"/>
      <c r="D218" s="289" t="s">
        <v>511</v>
      </c>
      <c r="E218" s="171" t="s">
        <v>52</v>
      </c>
    </row>
    <row r="219" spans="1:5" x14ac:dyDescent="0.15">
      <c r="A219" s="83" t="str">
        <f t="shared" si="3"/>
        <v>320:アルキルフェノール（アルキル基の炭素数が９のものに限る。）</v>
      </c>
      <c r="B219" s="288">
        <v>320</v>
      </c>
      <c r="C219" s="288"/>
      <c r="D219" s="289" t="s">
        <v>1018</v>
      </c>
      <c r="E219" s="171" t="s">
        <v>1228</v>
      </c>
    </row>
    <row r="220" spans="1:5" x14ac:dyDescent="0.15">
      <c r="A220" s="83" t="str">
        <f t="shared" si="3"/>
        <v>321:バナジウム化合物</v>
      </c>
      <c r="B220" s="288">
        <v>321</v>
      </c>
      <c r="C220" s="288"/>
      <c r="D220" s="289" t="s">
        <v>131</v>
      </c>
      <c r="E220" s="171" t="s">
        <v>1228</v>
      </c>
    </row>
    <row r="221" spans="1:5" x14ac:dyDescent="0.15">
      <c r="A221" s="83" t="str">
        <f t="shared" si="3"/>
        <v>323:シメトリン</v>
      </c>
      <c r="B221" s="288">
        <v>323</v>
      </c>
      <c r="C221" s="288"/>
      <c r="D221" s="289" t="s">
        <v>936</v>
      </c>
      <c r="E221" s="171" t="s">
        <v>1228</v>
      </c>
    </row>
    <row r="222" spans="1:5" x14ac:dyDescent="0.15">
      <c r="A222" s="83" t="str">
        <f t="shared" si="3"/>
        <v>325:オキシン銅又は有機銅</v>
      </c>
      <c r="B222" s="288">
        <v>325</v>
      </c>
      <c r="C222" s="288"/>
      <c r="D222" s="289" t="s">
        <v>937</v>
      </c>
      <c r="E222" s="171" t="s">
        <v>1228</v>
      </c>
    </row>
    <row r="223" spans="1:5" x14ac:dyDescent="0.15">
      <c r="A223" s="83" t="str">
        <f t="shared" si="3"/>
        <v>328:ジラム</v>
      </c>
      <c r="B223" s="288">
        <v>328</v>
      </c>
      <c r="C223" s="288"/>
      <c r="D223" s="289" t="s">
        <v>938</v>
      </c>
      <c r="E223" s="171" t="s">
        <v>1228</v>
      </c>
    </row>
    <row r="224" spans="1:5" x14ac:dyDescent="0.15">
      <c r="A224" s="83" t="str">
        <f t="shared" si="3"/>
        <v>329:ポリカーバメート</v>
      </c>
      <c r="B224" s="288">
        <v>329</v>
      </c>
      <c r="C224" s="288"/>
      <c r="D224" s="289" t="s">
        <v>512</v>
      </c>
      <c r="E224" s="171" t="s">
        <v>1228</v>
      </c>
    </row>
    <row r="225" spans="1:5" x14ac:dyDescent="0.15">
      <c r="A225" s="83" t="str">
        <f t="shared" si="3"/>
        <v>331:カズサホス</v>
      </c>
      <c r="B225" s="288">
        <v>331</v>
      </c>
      <c r="C225" s="288"/>
      <c r="D225" s="289" t="s">
        <v>513</v>
      </c>
      <c r="E225" s="171" t="s">
        <v>1228</v>
      </c>
    </row>
    <row r="226" spans="1:5" x14ac:dyDescent="0.15">
      <c r="A226" s="83" t="str">
        <f t="shared" si="3"/>
        <v>332:砒素及びその無機化合物</v>
      </c>
      <c r="B226" s="288">
        <v>332</v>
      </c>
      <c r="C226" s="288" t="s">
        <v>854</v>
      </c>
      <c r="D226" s="289" t="s">
        <v>944</v>
      </c>
      <c r="E226" s="171" t="s">
        <v>1228</v>
      </c>
    </row>
    <row r="227" spans="1:5" x14ac:dyDescent="0.15">
      <c r="A227" s="83" t="str">
        <f t="shared" si="3"/>
        <v>333:ヒドラジン</v>
      </c>
      <c r="B227" s="288">
        <v>333</v>
      </c>
      <c r="C227" s="288"/>
      <c r="D227" s="289" t="s">
        <v>564</v>
      </c>
      <c r="E227" s="171" t="s">
        <v>462</v>
      </c>
    </row>
    <row r="228" spans="1:5" x14ac:dyDescent="0.15">
      <c r="A228" s="83" t="str">
        <f t="shared" si="3"/>
        <v>336:ヒドロキノン</v>
      </c>
      <c r="B228" s="288">
        <v>336</v>
      </c>
      <c r="C228" s="288"/>
      <c r="D228" s="289" t="s">
        <v>945</v>
      </c>
      <c r="E228" s="171" t="s">
        <v>1228</v>
      </c>
    </row>
    <row r="229" spans="1:5" x14ac:dyDescent="0.15">
      <c r="A229" s="83" t="str">
        <f t="shared" si="3"/>
        <v>337:４－ビニル－１－シクロヘキセン</v>
      </c>
      <c r="B229" s="288">
        <v>337</v>
      </c>
      <c r="C229" s="288"/>
      <c r="D229" s="289" t="s">
        <v>565</v>
      </c>
      <c r="E229" s="171" t="s">
        <v>462</v>
      </c>
    </row>
    <row r="230" spans="1:5" x14ac:dyDescent="0.15">
      <c r="A230" s="83" t="str">
        <f t="shared" si="3"/>
        <v>340:ビフェニル</v>
      </c>
      <c r="B230" s="288">
        <v>340</v>
      </c>
      <c r="C230" s="288"/>
      <c r="D230" s="289" t="s">
        <v>132</v>
      </c>
      <c r="E230" s="171" t="s">
        <v>1228</v>
      </c>
    </row>
    <row r="231" spans="1:5" x14ac:dyDescent="0.15">
      <c r="A231" s="83" t="str">
        <f t="shared" si="3"/>
        <v>341:ピペラジン</v>
      </c>
      <c r="B231" s="288">
        <v>341</v>
      </c>
      <c r="C231" s="288"/>
      <c r="D231" s="289" t="s">
        <v>566</v>
      </c>
      <c r="E231" s="171" t="s">
        <v>462</v>
      </c>
    </row>
    <row r="232" spans="1:5" x14ac:dyDescent="0.15">
      <c r="A232" s="83" t="str">
        <f t="shared" si="3"/>
        <v>342:ピリジン</v>
      </c>
      <c r="B232" s="288">
        <v>342</v>
      </c>
      <c r="C232" s="288"/>
      <c r="D232" s="289" t="s">
        <v>567</v>
      </c>
      <c r="E232" s="171" t="s">
        <v>462</v>
      </c>
    </row>
    <row r="233" spans="1:5" x14ac:dyDescent="0.15">
      <c r="A233" s="83" t="str">
        <f t="shared" si="3"/>
        <v>343:カテコール</v>
      </c>
      <c r="B233" s="288">
        <v>343</v>
      </c>
      <c r="C233" s="288"/>
      <c r="D233" s="289" t="s">
        <v>514</v>
      </c>
      <c r="E233" s="171" t="s">
        <v>52</v>
      </c>
    </row>
    <row r="234" spans="1:5" x14ac:dyDescent="0.15">
      <c r="A234" s="83" t="str">
        <f t="shared" si="3"/>
        <v>346:２－フェニルフェノール</v>
      </c>
      <c r="B234" s="288">
        <v>346</v>
      </c>
      <c r="C234" s="288"/>
      <c r="D234" s="289" t="s">
        <v>133</v>
      </c>
      <c r="E234" s="171" t="s">
        <v>1228</v>
      </c>
    </row>
    <row r="235" spans="1:5" x14ac:dyDescent="0.15">
      <c r="A235" s="83" t="str">
        <f t="shared" si="3"/>
        <v>347:Ｎ－フェニルマレイミド</v>
      </c>
      <c r="B235" s="288">
        <v>347</v>
      </c>
      <c r="C235" s="288"/>
      <c r="D235" s="289" t="s">
        <v>134</v>
      </c>
      <c r="E235" s="171" t="s">
        <v>1228</v>
      </c>
    </row>
    <row r="236" spans="1:5" x14ac:dyDescent="0.15">
      <c r="A236" s="83" t="str">
        <f t="shared" si="3"/>
        <v>348:フェニレンジアミン</v>
      </c>
      <c r="B236" s="288">
        <v>348</v>
      </c>
      <c r="C236" s="288"/>
      <c r="D236" s="289" t="s">
        <v>135</v>
      </c>
      <c r="E236" s="171" t="s">
        <v>1228</v>
      </c>
    </row>
    <row r="237" spans="1:5" x14ac:dyDescent="0.15">
      <c r="A237" s="83" t="str">
        <f t="shared" si="3"/>
        <v>349:フェノール</v>
      </c>
      <c r="B237" s="288">
        <v>349</v>
      </c>
      <c r="C237" s="288"/>
      <c r="D237" s="289" t="s">
        <v>136</v>
      </c>
      <c r="E237" s="171" t="s">
        <v>52</v>
      </c>
    </row>
    <row r="238" spans="1:5" x14ac:dyDescent="0.15">
      <c r="A238" s="83" t="str">
        <f t="shared" si="3"/>
        <v>350:ペルメトリン</v>
      </c>
      <c r="B238" s="288">
        <v>350</v>
      </c>
      <c r="C238" s="288"/>
      <c r="D238" s="289" t="s">
        <v>946</v>
      </c>
      <c r="E238" s="171" t="s">
        <v>1228</v>
      </c>
    </row>
    <row r="239" spans="1:5" x14ac:dyDescent="0.15">
      <c r="A239" s="83" t="str">
        <f t="shared" si="3"/>
        <v>351:１，３－ブタジエン</v>
      </c>
      <c r="B239" s="288">
        <v>351</v>
      </c>
      <c r="C239" s="288" t="s">
        <v>854</v>
      </c>
      <c r="D239" s="289" t="s">
        <v>568</v>
      </c>
      <c r="E239" s="171" t="s">
        <v>462</v>
      </c>
    </row>
    <row r="240" spans="1:5" x14ac:dyDescent="0.15">
      <c r="A240" s="83" t="str">
        <f t="shared" si="3"/>
        <v>354:フタル酸ジブチル</v>
      </c>
      <c r="B240" s="288">
        <v>354</v>
      </c>
      <c r="C240" s="288"/>
      <c r="D240" s="289" t="s">
        <v>1019</v>
      </c>
      <c r="E240" s="171" t="s">
        <v>1228</v>
      </c>
    </row>
    <row r="241" spans="1:5" x14ac:dyDescent="0.15">
      <c r="A241" s="83" t="str">
        <f t="shared" si="3"/>
        <v>355:フタル酸ビス（２－エチルヘキシル）</v>
      </c>
      <c r="B241" s="288">
        <v>355</v>
      </c>
      <c r="C241" s="288"/>
      <c r="D241" s="289" t="s">
        <v>947</v>
      </c>
      <c r="E241" s="171" t="s">
        <v>1228</v>
      </c>
    </row>
    <row r="242" spans="1:5" x14ac:dyDescent="0.15">
      <c r="A242" s="83" t="str">
        <f t="shared" si="3"/>
        <v>356:フタル酸ブチル＝ベンジル</v>
      </c>
      <c r="B242" s="288">
        <v>356</v>
      </c>
      <c r="C242" s="288"/>
      <c r="D242" s="289" t="s">
        <v>1020</v>
      </c>
      <c r="E242" s="171" t="s">
        <v>1228</v>
      </c>
    </row>
    <row r="243" spans="1:5" x14ac:dyDescent="0.15">
      <c r="A243" s="83" t="str">
        <f t="shared" si="3"/>
        <v>357:ブプロフェジン</v>
      </c>
      <c r="B243" s="288">
        <v>357</v>
      </c>
      <c r="C243" s="288"/>
      <c r="D243" s="289" t="s">
        <v>948</v>
      </c>
      <c r="E243" s="171" t="s">
        <v>1228</v>
      </c>
    </row>
    <row r="244" spans="1:5" x14ac:dyDescent="0.15">
      <c r="A244" s="83" t="str">
        <f t="shared" si="3"/>
        <v>358:テブフェノジド</v>
      </c>
      <c r="B244" s="288">
        <v>358</v>
      </c>
      <c r="C244" s="288"/>
      <c r="D244" s="289" t="s">
        <v>949</v>
      </c>
      <c r="E244" s="171" t="s">
        <v>1228</v>
      </c>
    </row>
    <row r="245" spans="1:5" x14ac:dyDescent="0.15">
      <c r="A245" s="83" t="str">
        <f t="shared" si="3"/>
        <v>360:ベノミル</v>
      </c>
      <c r="B245" s="288">
        <v>360</v>
      </c>
      <c r="C245" s="288"/>
      <c r="D245" s="289" t="s">
        <v>950</v>
      </c>
      <c r="E245" s="171" t="s">
        <v>1228</v>
      </c>
    </row>
    <row r="246" spans="1:5" x14ac:dyDescent="0.15">
      <c r="A246" s="83" t="str">
        <f t="shared" si="3"/>
        <v>361:シハロホップブチル</v>
      </c>
      <c r="B246" s="288">
        <v>361</v>
      </c>
      <c r="C246" s="288"/>
      <c r="D246" s="289" t="s">
        <v>951</v>
      </c>
      <c r="E246" s="171" t="s">
        <v>1228</v>
      </c>
    </row>
    <row r="247" spans="1:5" x14ac:dyDescent="0.15">
      <c r="A247" s="83" t="str">
        <f t="shared" si="3"/>
        <v>362:ジアフェンチウロン</v>
      </c>
      <c r="B247" s="288">
        <v>362</v>
      </c>
      <c r="C247" s="288"/>
      <c r="D247" s="289" t="s">
        <v>515</v>
      </c>
      <c r="E247" s="171" t="s">
        <v>1228</v>
      </c>
    </row>
    <row r="248" spans="1:5" x14ac:dyDescent="0.15">
      <c r="A248" s="83" t="str">
        <f t="shared" si="3"/>
        <v>363:オキサジアゾン</v>
      </c>
      <c r="B248" s="288">
        <v>363</v>
      </c>
      <c r="C248" s="288"/>
      <c r="D248" s="289" t="s">
        <v>516</v>
      </c>
      <c r="E248" s="171" t="s">
        <v>1228</v>
      </c>
    </row>
    <row r="249" spans="1:5" x14ac:dyDescent="0.15">
      <c r="A249" s="83" t="str">
        <f t="shared" si="3"/>
        <v>369:プロパルギット又はＢＰＰＳ</v>
      </c>
      <c r="B249" s="288">
        <v>369</v>
      </c>
      <c r="C249" s="288"/>
      <c r="D249" s="289" t="s">
        <v>569</v>
      </c>
      <c r="E249" s="171" t="s">
        <v>52</v>
      </c>
    </row>
    <row r="250" spans="1:5" x14ac:dyDescent="0.15">
      <c r="A250" s="83" t="str">
        <f t="shared" si="3"/>
        <v>374:ふっ化水素及びその水溶性塩</v>
      </c>
      <c r="B250" s="288">
        <v>374</v>
      </c>
      <c r="C250" s="288"/>
      <c r="D250" s="289" t="s">
        <v>952</v>
      </c>
      <c r="E250" s="171" t="s">
        <v>1228</v>
      </c>
    </row>
    <row r="251" spans="1:5" x14ac:dyDescent="0.15">
      <c r="A251" s="83" t="str">
        <f t="shared" si="3"/>
        <v>375:２－ブテナール</v>
      </c>
      <c r="B251" s="288">
        <v>375</v>
      </c>
      <c r="C251" s="288"/>
      <c r="D251" s="289" t="s">
        <v>137</v>
      </c>
      <c r="E251" s="171" t="s">
        <v>462</v>
      </c>
    </row>
    <row r="252" spans="1:5" x14ac:dyDescent="0.15">
      <c r="A252" s="83" t="str">
        <f t="shared" si="3"/>
        <v>376:ブタクロール</v>
      </c>
      <c r="B252" s="288">
        <v>376</v>
      </c>
      <c r="C252" s="288"/>
      <c r="D252" s="289" t="s">
        <v>517</v>
      </c>
      <c r="E252" s="171" t="s">
        <v>1228</v>
      </c>
    </row>
    <row r="253" spans="1:5" x14ac:dyDescent="0.15">
      <c r="A253" s="83" t="str">
        <f t="shared" si="3"/>
        <v>378:プロピネブ</v>
      </c>
      <c r="B253" s="288">
        <v>378</v>
      </c>
      <c r="C253" s="288"/>
      <c r="D253" s="289" t="s">
        <v>953</v>
      </c>
      <c r="E253" s="171" t="s">
        <v>1228</v>
      </c>
    </row>
    <row r="254" spans="1:5" x14ac:dyDescent="0.15">
      <c r="A254" s="83" t="str">
        <f t="shared" si="3"/>
        <v>380:ハロン－１２１１</v>
      </c>
      <c r="B254" s="288">
        <v>380</v>
      </c>
      <c r="C254" s="288"/>
      <c r="D254" s="289" t="s">
        <v>570</v>
      </c>
      <c r="E254" s="171" t="s">
        <v>462</v>
      </c>
    </row>
    <row r="255" spans="1:5" x14ac:dyDescent="0.15">
      <c r="A255" s="83" t="str">
        <f t="shared" si="3"/>
        <v>381:ブロモジクロロメタン</v>
      </c>
      <c r="B255" s="288">
        <v>381</v>
      </c>
      <c r="C255" s="288"/>
      <c r="D255" s="289" t="s">
        <v>138</v>
      </c>
      <c r="E255" s="171" t="s">
        <v>462</v>
      </c>
    </row>
    <row r="256" spans="1:5" x14ac:dyDescent="0.15">
      <c r="A256" s="83" t="str">
        <f t="shared" si="3"/>
        <v>382:ハロン－１３０１</v>
      </c>
      <c r="B256" s="288">
        <v>382</v>
      </c>
      <c r="C256" s="288"/>
      <c r="D256" s="289" t="s">
        <v>571</v>
      </c>
      <c r="E256" s="171" t="s">
        <v>462</v>
      </c>
    </row>
    <row r="257" spans="1:5" x14ac:dyDescent="0.15">
      <c r="A257" s="83" t="str">
        <f t="shared" si="3"/>
        <v>383:ブロマシル</v>
      </c>
      <c r="B257" s="288">
        <v>383</v>
      </c>
      <c r="C257" s="288"/>
      <c r="D257" s="289" t="s">
        <v>518</v>
      </c>
      <c r="E257" s="171" t="s">
        <v>1228</v>
      </c>
    </row>
    <row r="258" spans="1:5" x14ac:dyDescent="0.15">
      <c r="A258" s="83" t="str">
        <f t="shared" si="3"/>
        <v>384:１－ブロモプロパン</v>
      </c>
      <c r="B258" s="288">
        <v>384</v>
      </c>
      <c r="C258" s="288"/>
      <c r="D258" s="289" t="s">
        <v>139</v>
      </c>
      <c r="E258" s="171" t="s">
        <v>462</v>
      </c>
    </row>
    <row r="259" spans="1:5" x14ac:dyDescent="0.15">
      <c r="A259" s="83" t="str">
        <f t="shared" si="3"/>
        <v>385:２－ブロモプロパン</v>
      </c>
      <c r="B259" s="288">
        <v>385</v>
      </c>
      <c r="C259" s="288" t="s">
        <v>854</v>
      </c>
      <c r="D259" s="289" t="s">
        <v>572</v>
      </c>
      <c r="E259" s="171" t="s">
        <v>462</v>
      </c>
    </row>
    <row r="260" spans="1:5" x14ac:dyDescent="0.15">
      <c r="A260" s="83" t="str">
        <f t="shared" ref="A260:A323" si="4">CONCATENATE(B260,":",D260)</f>
        <v>386:臭化メチル</v>
      </c>
      <c r="B260" s="288">
        <v>386</v>
      </c>
      <c r="C260" s="288"/>
      <c r="D260" s="289" t="s">
        <v>573</v>
      </c>
      <c r="E260" s="171" t="s">
        <v>462</v>
      </c>
    </row>
    <row r="261" spans="1:5" x14ac:dyDescent="0.15">
      <c r="A261" s="83" t="str">
        <f t="shared" si="4"/>
        <v>388:エンドスルファン又はベンゾエピン</v>
      </c>
      <c r="B261" s="288">
        <v>388</v>
      </c>
      <c r="C261" s="288"/>
      <c r="D261" s="289" t="s">
        <v>954</v>
      </c>
      <c r="E261" s="171" t="s">
        <v>1228</v>
      </c>
    </row>
    <row r="262" spans="1:5" x14ac:dyDescent="0.15">
      <c r="A262" s="83" t="str">
        <f t="shared" si="4"/>
        <v>389:ヘキサデシルトリメチルアンモニウム＝クロリド</v>
      </c>
      <c r="B262" s="288">
        <v>389</v>
      </c>
      <c r="C262" s="288"/>
      <c r="D262" s="289" t="s">
        <v>140</v>
      </c>
      <c r="E262" s="171" t="s">
        <v>1228</v>
      </c>
    </row>
    <row r="263" spans="1:5" x14ac:dyDescent="0.15">
      <c r="A263" s="83" t="str">
        <f t="shared" si="4"/>
        <v>390:ヘキサメチレンジアミン</v>
      </c>
      <c r="B263" s="288">
        <v>390</v>
      </c>
      <c r="C263" s="288"/>
      <c r="D263" s="289" t="s">
        <v>574</v>
      </c>
      <c r="E263" s="171" t="s">
        <v>52</v>
      </c>
    </row>
    <row r="264" spans="1:5" x14ac:dyDescent="0.15">
      <c r="A264" s="83" t="str">
        <f t="shared" si="4"/>
        <v>391:ヘキサメチレン＝ジイソシアネート</v>
      </c>
      <c r="B264" s="288">
        <v>391</v>
      </c>
      <c r="C264" s="288"/>
      <c r="D264" s="289" t="s">
        <v>141</v>
      </c>
      <c r="E264" s="171" t="s">
        <v>1228</v>
      </c>
    </row>
    <row r="265" spans="1:5" x14ac:dyDescent="0.15">
      <c r="A265" s="83" t="str">
        <f t="shared" si="4"/>
        <v>392:ヘキサン</v>
      </c>
      <c r="B265" s="288">
        <v>392</v>
      </c>
      <c r="C265" s="288"/>
      <c r="D265" s="289" t="s">
        <v>1021</v>
      </c>
      <c r="E265" s="171" t="s">
        <v>462</v>
      </c>
    </row>
    <row r="266" spans="1:5" x14ac:dyDescent="0.15">
      <c r="A266" s="83" t="str">
        <f t="shared" si="4"/>
        <v>393:ベタナフトール</v>
      </c>
      <c r="B266" s="288">
        <v>393</v>
      </c>
      <c r="C266" s="288"/>
      <c r="D266" s="289" t="s">
        <v>142</v>
      </c>
      <c r="E266" s="171" t="s">
        <v>1228</v>
      </c>
    </row>
    <row r="267" spans="1:5" x14ac:dyDescent="0.15">
      <c r="A267" s="83" t="str">
        <f t="shared" si="4"/>
        <v>394:ベリリウム及びその化合物</v>
      </c>
      <c r="B267" s="288">
        <v>394</v>
      </c>
      <c r="C267" s="288" t="s">
        <v>854</v>
      </c>
      <c r="D267" s="289" t="s">
        <v>955</v>
      </c>
      <c r="E267" s="171" t="s">
        <v>1228</v>
      </c>
    </row>
    <row r="268" spans="1:5" x14ac:dyDescent="0.15">
      <c r="A268" s="83" t="str">
        <f t="shared" si="4"/>
        <v>395:ペルオキソ二硫酸の水溶性塩</v>
      </c>
      <c r="B268" s="288">
        <v>395</v>
      </c>
      <c r="C268" s="288"/>
      <c r="D268" s="289" t="s">
        <v>143</v>
      </c>
      <c r="E268" s="171" t="s">
        <v>1228</v>
      </c>
    </row>
    <row r="269" spans="1:5" x14ac:dyDescent="0.15">
      <c r="A269" s="83" t="str">
        <f t="shared" si="4"/>
        <v>396:ＰＦＯＳ</v>
      </c>
      <c r="B269" s="288">
        <v>396</v>
      </c>
      <c r="C269" s="288"/>
      <c r="D269" s="289" t="s">
        <v>519</v>
      </c>
      <c r="E269" s="171" t="s">
        <v>1228</v>
      </c>
    </row>
    <row r="270" spans="1:5" x14ac:dyDescent="0.15">
      <c r="A270" s="83" t="str">
        <f t="shared" si="4"/>
        <v>397:ベンジリジン＝トリクロリド</v>
      </c>
      <c r="B270" s="288">
        <v>397</v>
      </c>
      <c r="C270" s="288" t="s">
        <v>854</v>
      </c>
      <c r="D270" s="289" t="s">
        <v>575</v>
      </c>
      <c r="E270" s="171" t="s">
        <v>52</v>
      </c>
    </row>
    <row r="271" spans="1:5" x14ac:dyDescent="0.15">
      <c r="A271" s="83" t="str">
        <f t="shared" si="4"/>
        <v>398:塩化ベンジル</v>
      </c>
      <c r="B271" s="288">
        <v>398</v>
      </c>
      <c r="C271" s="288"/>
      <c r="D271" s="289" t="s">
        <v>576</v>
      </c>
      <c r="E271" s="171" t="s">
        <v>52</v>
      </c>
    </row>
    <row r="272" spans="1:5" x14ac:dyDescent="0.15">
      <c r="A272" s="83" t="str">
        <f t="shared" si="4"/>
        <v>399:ベンズアルデヒド</v>
      </c>
      <c r="B272" s="288">
        <v>399</v>
      </c>
      <c r="C272" s="288"/>
      <c r="D272" s="289" t="s">
        <v>577</v>
      </c>
      <c r="E272" s="171" t="s">
        <v>52</v>
      </c>
    </row>
    <row r="273" spans="1:5" x14ac:dyDescent="0.15">
      <c r="A273" s="83" t="str">
        <f t="shared" si="4"/>
        <v>400:ベンゼン</v>
      </c>
      <c r="B273" s="288">
        <v>400</v>
      </c>
      <c r="C273" s="288" t="s">
        <v>854</v>
      </c>
      <c r="D273" s="289" t="s">
        <v>578</v>
      </c>
      <c r="E273" s="171" t="s">
        <v>462</v>
      </c>
    </row>
    <row r="274" spans="1:5" x14ac:dyDescent="0.15">
      <c r="A274" s="83" t="str">
        <f t="shared" si="4"/>
        <v>401:１，２，４－ベンゼントリカルボン酸１，２－無水物</v>
      </c>
      <c r="B274" s="288">
        <v>401</v>
      </c>
      <c r="C274" s="288"/>
      <c r="D274" s="289" t="s">
        <v>956</v>
      </c>
      <c r="E274" s="171" t="s">
        <v>1228</v>
      </c>
    </row>
    <row r="275" spans="1:5" x14ac:dyDescent="0.15">
      <c r="A275" s="83" t="str">
        <f t="shared" si="4"/>
        <v>402:メフェナセット</v>
      </c>
      <c r="B275" s="288">
        <v>402</v>
      </c>
      <c r="C275" s="288"/>
      <c r="D275" s="289" t="s">
        <v>957</v>
      </c>
      <c r="E275" s="171" t="s">
        <v>1228</v>
      </c>
    </row>
    <row r="276" spans="1:5" x14ac:dyDescent="0.15">
      <c r="A276" s="83" t="str">
        <f t="shared" si="4"/>
        <v>403:ベンゾフェノン</v>
      </c>
      <c r="B276" s="288">
        <v>403</v>
      </c>
      <c r="C276" s="288"/>
      <c r="D276" s="289" t="s">
        <v>144</v>
      </c>
      <c r="E276" s="171" t="s">
        <v>1228</v>
      </c>
    </row>
    <row r="277" spans="1:5" x14ac:dyDescent="0.15">
      <c r="A277" s="83" t="str">
        <f t="shared" si="4"/>
        <v>404:ペンタクロロフェノール</v>
      </c>
      <c r="B277" s="288">
        <v>404</v>
      </c>
      <c r="C277" s="288" t="s">
        <v>854</v>
      </c>
      <c r="D277" s="289" t="s">
        <v>145</v>
      </c>
      <c r="E277" s="171" t="s">
        <v>1228</v>
      </c>
    </row>
    <row r="278" spans="1:5" x14ac:dyDescent="0.15">
      <c r="A278" s="83" t="str">
        <f t="shared" si="4"/>
        <v>405:ほう素化合物</v>
      </c>
      <c r="B278" s="288">
        <v>405</v>
      </c>
      <c r="C278" s="288"/>
      <c r="D278" s="289" t="s">
        <v>146</v>
      </c>
      <c r="E278" s="171" t="s">
        <v>1228</v>
      </c>
    </row>
    <row r="279" spans="1:5" x14ac:dyDescent="0.15">
      <c r="A279" s="83" t="str">
        <f t="shared" si="4"/>
        <v>406:ＰＣＢ</v>
      </c>
      <c r="B279" s="288">
        <v>406</v>
      </c>
      <c r="C279" s="288" t="s">
        <v>854</v>
      </c>
      <c r="D279" s="289" t="s">
        <v>958</v>
      </c>
      <c r="E279" s="171" t="s">
        <v>1228</v>
      </c>
    </row>
    <row r="280" spans="1:5" x14ac:dyDescent="0.15">
      <c r="A280" s="83" t="str">
        <f t="shared" si="4"/>
        <v>407:ポリ（オキシエチレン）＝アルキルエーテル（アルキル基の炭素数が１２から１５までのもの及びその混合物に限る。）</v>
      </c>
      <c r="B280" s="288">
        <v>407</v>
      </c>
      <c r="C280" s="288"/>
      <c r="D280" s="289" t="s">
        <v>147</v>
      </c>
      <c r="E280" s="171" t="s">
        <v>1228</v>
      </c>
    </row>
    <row r="281" spans="1:5" x14ac:dyDescent="0.15">
      <c r="A281" s="83" t="str">
        <f t="shared" si="4"/>
        <v>408:ポリ（オキシエチレン）＝アルキルフェニルエーテル（アルキル基の炭素数が８のものに限る。）</v>
      </c>
      <c r="B281" s="288">
        <v>408</v>
      </c>
      <c r="C281" s="288"/>
      <c r="D281" s="289" t="s">
        <v>1022</v>
      </c>
      <c r="E281" s="171" t="s">
        <v>1228</v>
      </c>
    </row>
    <row r="282" spans="1:5" x14ac:dyDescent="0.15">
      <c r="A282" s="83" t="str">
        <f t="shared" si="4"/>
        <v>409:ポリ（オキシエチレン）＝ドデシルエーテル硫酸エステルナトリウム</v>
      </c>
      <c r="B282" s="288">
        <v>409</v>
      </c>
      <c r="C282" s="288"/>
      <c r="D282" s="289" t="s">
        <v>148</v>
      </c>
      <c r="E282" s="171" t="s">
        <v>1228</v>
      </c>
    </row>
    <row r="283" spans="1:5" x14ac:dyDescent="0.15">
      <c r="A283" s="83" t="str">
        <f t="shared" si="4"/>
        <v>410:ポリ（オキシエチレン）＝アルキルフェニルエーテル（アルキル基の炭素数が９のものに限る。）</v>
      </c>
      <c r="B283" s="288">
        <v>410</v>
      </c>
      <c r="C283" s="288"/>
      <c r="D283" s="289" t="s">
        <v>1023</v>
      </c>
      <c r="E283" s="171" t="s">
        <v>1228</v>
      </c>
    </row>
    <row r="284" spans="1:5" x14ac:dyDescent="0.15">
      <c r="A284" s="83" t="str">
        <f t="shared" si="4"/>
        <v>411:ホルムアルデヒド</v>
      </c>
      <c r="B284" s="288">
        <v>411</v>
      </c>
      <c r="C284" s="288" t="s">
        <v>854</v>
      </c>
      <c r="D284" s="289" t="s">
        <v>579</v>
      </c>
      <c r="E284" s="171" t="s">
        <v>462</v>
      </c>
    </row>
    <row r="285" spans="1:5" x14ac:dyDescent="0.15">
      <c r="A285" s="83" t="str">
        <f t="shared" si="4"/>
        <v>412:マンガン及びその化合物</v>
      </c>
      <c r="B285" s="288">
        <v>412</v>
      </c>
      <c r="C285" s="288"/>
      <c r="D285" s="289" t="s">
        <v>959</v>
      </c>
      <c r="E285" s="171" t="s">
        <v>1228</v>
      </c>
    </row>
    <row r="286" spans="1:5" x14ac:dyDescent="0.15">
      <c r="A286" s="83" t="str">
        <f t="shared" si="4"/>
        <v>413:無水フタル酸</v>
      </c>
      <c r="B286" s="288">
        <v>413</v>
      </c>
      <c r="C286" s="288"/>
      <c r="D286" s="289" t="s">
        <v>960</v>
      </c>
      <c r="E286" s="171" t="s">
        <v>1228</v>
      </c>
    </row>
    <row r="287" spans="1:5" x14ac:dyDescent="0.15">
      <c r="A287" s="83" t="str">
        <f t="shared" si="4"/>
        <v>415:メタクリル酸</v>
      </c>
      <c r="B287" s="288">
        <v>415</v>
      </c>
      <c r="C287" s="288"/>
      <c r="D287" s="289" t="s">
        <v>580</v>
      </c>
      <c r="E287" s="171" t="s">
        <v>52</v>
      </c>
    </row>
    <row r="288" spans="1:5" x14ac:dyDescent="0.15">
      <c r="A288" s="83" t="str">
        <f t="shared" si="4"/>
        <v>420:メタクリル酸メチル</v>
      </c>
      <c r="B288" s="288">
        <v>420</v>
      </c>
      <c r="C288" s="288"/>
      <c r="D288" s="289" t="s">
        <v>581</v>
      </c>
      <c r="E288" s="171" t="s">
        <v>462</v>
      </c>
    </row>
    <row r="289" spans="1:5" x14ac:dyDescent="0.15">
      <c r="A289" s="83" t="str">
        <f t="shared" si="4"/>
        <v>422:フェリムゾン</v>
      </c>
      <c r="B289" s="288">
        <v>422</v>
      </c>
      <c r="C289" s="288"/>
      <c r="D289" s="289" t="s">
        <v>961</v>
      </c>
      <c r="E289" s="171" t="s">
        <v>1228</v>
      </c>
    </row>
    <row r="290" spans="1:5" x14ac:dyDescent="0.15">
      <c r="A290" s="83" t="str">
        <f t="shared" si="4"/>
        <v>424:メチル＝イソチオシアネート</v>
      </c>
      <c r="B290" s="288">
        <v>424</v>
      </c>
      <c r="C290" s="288"/>
      <c r="D290" s="289" t="s">
        <v>149</v>
      </c>
      <c r="E290" s="171" t="s">
        <v>462</v>
      </c>
    </row>
    <row r="291" spans="1:5" x14ac:dyDescent="0.15">
      <c r="A291" s="83" t="str">
        <f t="shared" si="4"/>
        <v>426:カルボフラン</v>
      </c>
      <c r="B291" s="288">
        <v>426</v>
      </c>
      <c r="C291" s="288"/>
      <c r="D291" s="289" t="s">
        <v>962</v>
      </c>
      <c r="E291" s="171" t="s">
        <v>1228</v>
      </c>
    </row>
    <row r="292" spans="1:5" x14ac:dyDescent="0.15">
      <c r="A292" s="83" t="str">
        <f t="shared" si="4"/>
        <v>427:カルバリル又はＮＡＣ</v>
      </c>
      <c r="B292" s="288">
        <v>427</v>
      </c>
      <c r="C292" s="288"/>
      <c r="D292" s="289" t="s">
        <v>963</v>
      </c>
      <c r="E292" s="171" t="s">
        <v>1228</v>
      </c>
    </row>
    <row r="293" spans="1:5" x14ac:dyDescent="0.15">
      <c r="A293" s="83" t="str">
        <f t="shared" si="4"/>
        <v>428:フェノブカルブ又はＢＰＭＣ</v>
      </c>
      <c r="B293" s="288">
        <v>428</v>
      </c>
      <c r="C293" s="288"/>
      <c r="D293" s="289" t="s">
        <v>964</v>
      </c>
      <c r="E293" s="171" t="s">
        <v>1228</v>
      </c>
    </row>
    <row r="294" spans="1:5" x14ac:dyDescent="0.15">
      <c r="A294" s="83" t="str">
        <f t="shared" si="4"/>
        <v>431:アゾキシストロビン</v>
      </c>
      <c r="B294" s="288">
        <v>431</v>
      </c>
      <c r="C294" s="288"/>
      <c r="D294" s="289" t="s">
        <v>520</v>
      </c>
      <c r="E294" s="171" t="s">
        <v>1228</v>
      </c>
    </row>
    <row r="295" spans="1:5" x14ac:dyDescent="0.15">
      <c r="A295" s="83" t="str">
        <f t="shared" si="4"/>
        <v>433:カーバム</v>
      </c>
      <c r="B295" s="288">
        <v>433</v>
      </c>
      <c r="C295" s="288"/>
      <c r="D295" s="289" t="s">
        <v>521</v>
      </c>
      <c r="E295" s="171" t="s">
        <v>1228</v>
      </c>
    </row>
    <row r="296" spans="1:5" x14ac:dyDescent="0.15">
      <c r="A296" s="83" t="str">
        <f t="shared" si="4"/>
        <v>436:アルファ－メチルスチレン</v>
      </c>
      <c r="B296" s="288">
        <v>436</v>
      </c>
      <c r="C296" s="288"/>
      <c r="D296" s="289" t="s">
        <v>150</v>
      </c>
      <c r="E296" s="171" t="s">
        <v>52</v>
      </c>
    </row>
    <row r="297" spans="1:5" x14ac:dyDescent="0.15">
      <c r="A297" s="83" t="str">
        <f t="shared" si="4"/>
        <v>438:メチルナフタレン</v>
      </c>
      <c r="B297" s="288">
        <v>438</v>
      </c>
      <c r="C297" s="288"/>
      <c r="D297" s="289" t="s">
        <v>151</v>
      </c>
      <c r="E297" s="171" t="s">
        <v>52</v>
      </c>
    </row>
    <row r="298" spans="1:5" x14ac:dyDescent="0.15">
      <c r="A298" s="83" t="str">
        <f t="shared" si="4"/>
        <v>439:３－メチルピリジン</v>
      </c>
      <c r="B298" s="288">
        <v>439</v>
      </c>
      <c r="C298" s="288"/>
      <c r="D298" s="289" t="s">
        <v>582</v>
      </c>
      <c r="E298" s="171" t="s">
        <v>462</v>
      </c>
    </row>
    <row r="299" spans="1:5" x14ac:dyDescent="0.15">
      <c r="A299" s="83" t="str">
        <f t="shared" si="4"/>
        <v>442:メプロニル</v>
      </c>
      <c r="B299" s="288">
        <v>442</v>
      </c>
      <c r="C299" s="288"/>
      <c r="D299" s="289" t="s">
        <v>522</v>
      </c>
      <c r="E299" s="171" t="s">
        <v>1228</v>
      </c>
    </row>
    <row r="300" spans="1:5" x14ac:dyDescent="0.15">
      <c r="A300" s="83" t="str">
        <f t="shared" si="4"/>
        <v>443:メソミル</v>
      </c>
      <c r="B300" s="288">
        <v>443</v>
      </c>
      <c r="C300" s="288"/>
      <c r="D300" s="289" t="s">
        <v>523</v>
      </c>
      <c r="E300" s="171" t="s">
        <v>1228</v>
      </c>
    </row>
    <row r="301" spans="1:5" x14ac:dyDescent="0.15">
      <c r="A301" s="83" t="str">
        <f t="shared" si="4"/>
        <v>444:トリフロキシストロビン</v>
      </c>
      <c r="B301" s="288">
        <v>444</v>
      </c>
      <c r="C301" s="288"/>
      <c r="D301" s="289" t="s">
        <v>524</v>
      </c>
      <c r="E301" s="171" t="s">
        <v>1228</v>
      </c>
    </row>
    <row r="302" spans="1:5" x14ac:dyDescent="0.15">
      <c r="A302" s="83" t="str">
        <f t="shared" si="4"/>
        <v>445:クレソキシムメチル</v>
      </c>
      <c r="B302" s="288">
        <v>445</v>
      </c>
      <c r="C302" s="288"/>
      <c r="D302" s="289" t="s">
        <v>525</v>
      </c>
      <c r="E302" s="171" t="s">
        <v>1228</v>
      </c>
    </row>
    <row r="303" spans="1:5" x14ac:dyDescent="0.15">
      <c r="A303" s="83" t="str">
        <f t="shared" si="4"/>
        <v>446:４，４’－メチレンジアニリン</v>
      </c>
      <c r="B303" s="288">
        <v>446</v>
      </c>
      <c r="C303" s="288"/>
      <c r="D303" s="289" t="s">
        <v>171</v>
      </c>
      <c r="E303" s="171" t="s">
        <v>1228</v>
      </c>
    </row>
    <row r="304" spans="1:5" x14ac:dyDescent="0.15">
      <c r="A304" s="83" t="str">
        <f t="shared" si="4"/>
        <v>448:メチレンビス（４，１－フェニレン）＝ジイソシアネート</v>
      </c>
      <c r="B304" s="288">
        <v>448</v>
      </c>
      <c r="C304" s="288"/>
      <c r="D304" s="289" t="s">
        <v>152</v>
      </c>
      <c r="E304" s="171" t="s">
        <v>1228</v>
      </c>
    </row>
    <row r="305" spans="1:5" x14ac:dyDescent="0.15">
      <c r="A305" s="83" t="str">
        <f t="shared" si="4"/>
        <v>449:フェンメディファム</v>
      </c>
      <c r="B305" s="288">
        <v>449</v>
      </c>
      <c r="C305" s="288"/>
      <c r="D305" s="289" t="s">
        <v>526</v>
      </c>
      <c r="E305" s="171" t="s">
        <v>1228</v>
      </c>
    </row>
    <row r="306" spans="1:5" x14ac:dyDescent="0.15">
      <c r="A306" s="83" t="str">
        <f t="shared" si="4"/>
        <v>450:ピリブチカルブ</v>
      </c>
      <c r="B306" s="288">
        <v>450</v>
      </c>
      <c r="C306" s="288"/>
      <c r="D306" s="289" t="s">
        <v>172</v>
      </c>
      <c r="E306" s="171" t="s">
        <v>1228</v>
      </c>
    </row>
    <row r="307" spans="1:5" x14ac:dyDescent="0.15">
      <c r="A307" s="83" t="str">
        <f t="shared" si="4"/>
        <v>453:モリブデン及びその化合物</v>
      </c>
      <c r="B307" s="288">
        <v>453</v>
      </c>
      <c r="C307" s="288"/>
      <c r="D307" s="289" t="s">
        <v>173</v>
      </c>
      <c r="E307" s="171" t="s">
        <v>1228</v>
      </c>
    </row>
    <row r="308" spans="1:5" x14ac:dyDescent="0.15">
      <c r="A308" s="83" t="str">
        <f t="shared" si="4"/>
        <v>456:りん化アルミニウム</v>
      </c>
      <c r="B308" s="288">
        <v>456</v>
      </c>
      <c r="C308" s="288"/>
      <c r="D308" s="289" t="s">
        <v>873</v>
      </c>
      <c r="E308" s="171" t="s">
        <v>1228</v>
      </c>
    </row>
    <row r="309" spans="1:5" x14ac:dyDescent="0.15">
      <c r="A309" s="83" t="str">
        <f t="shared" si="4"/>
        <v>457:ジクロルボス又はＤＤＶＰ</v>
      </c>
      <c r="B309" s="288">
        <v>457</v>
      </c>
      <c r="C309" s="288"/>
      <c r="D309" s="289" t="s">
        <v>174</v>
      </c>
      <c r="E309" s="171" t="s">
        <v>1228</v>
      </c>
    </row>
    <row r="310" spans="1:5" x14ac:dyDescent="0.15">
      <c r="A310" s="83" t="str">
        <f t="shared" si="4"/>
        <v>458:りん酸トリス（２－エチルヘキシル）</v>
      </c>
      <c r="B310" s="288">
        <v>458</v>
      </c>
      <c r="C310" s="288"/>
      <c r="D310" s="289" t="s">
        <v>874</v>
      </c>
      <c r="E310" s="171" t="s">
        <v>1228</v>
      </c>
    </row>
    <row r="311" spans="1:5" x14ac:dyDescent="0.15">
      <c r="A311" s="83" t="str">
        <f t="shared" si="4"/>
        <v>459:りん酸トリス（２－クロロエチル）</v>
      </c>
      <c r="B311" s="288">
        <v>459</v>
      </c>
      <c r="C311" s="288"/>
      <c r="D311" s="289" t="s">
        <v>175</v>
      </c>
      <c r="E311" s="171" t="s">
        <v>1228</v>
      </c>
    </row>
    <row r="312" spans="1:5" x14ac:dyDescent="0.15">
      <c r="A312" s="83" t="str">
        <f t="shared" si="4"/>
        <v>460:りん酸トリトリル</v>
      </c>
      <c r="B312" s="288">
        <v>460</v>
      </c>
      <c r="C312" s="288"/>
      <c r="D312" s="289" t="s">
        <v>875</v>
      </c>
      <c r="E312" s="171" t="s">
        <v>1228</v>
      </c>
    </row>
    <row r="313" spans="1:5" x14ac:dyDescent="0.15">
      <c r="A313" s="83" t="str">
        <f t="shared" si="4"/>
        <v>461:りん酸トリフェニル</v>
      </c>
      <c r="B313" s="288">
        <v>461</v>
      </c>
      <c r="C313" s="288"/>
      <c r="D313" s="289" t="s">
        <v>876</v>
      </c>
      <c r="E313" s="171" t="s">
        <v>1228</v>
      </c>
    </row>
    <row r="314" spans="1:5" x14ac:dyDescent="0.15">
      <c r="A314" s="83" t="str">
        <f t="shared" si="4"/>
        <v>462:りん酸トリブチル</v>
      </c>
      <c r="B314" s="288">
        <v>462</v>
      </c>
      <c r="C314" s="288"/>
      <c r="D314" s="289" t="s">
        <v>1024</v>
      </c>
      <c r="E314" s="171" t="s">
        <v>1228</v>
      </c>
    </row>
    <row r="315" spans="1:5" x14ac:dyDescent="0.15">
      <c r="A315" s="83" t="str">
        <f t="shared" si="4"/>
        <v>468:４－アリル－１，２－ジメトキシベンゼン</v>
      </c>
      <c r="B315" s="288">
        <v>468</v>
      </c>
      <c r="C315" s="288"/>
      <c r="D315" s="289" t="s">
        <v>1025</v>
      </c>
      <c r="E315" s="171" t="s">
        <v>1228</v>
      </c>
    </row>
    <row r="316" spans="1:5" x14ac:dyDescent="0.15">
      <c r="A316" s="83" t="str">
        <f t="shared" si="4"/>
        <v>477:４，４’－オキシビスベンゼンスルホニルヒドラジド</v>
      </c>
      <c r="B316" s="288">
        <v>477</v>
      </c>
      <c r="C316" s="288"/>
      <c r="D316" s="289" t="s">
        <v>1026</v>
      </c>
      <c r="E316" s="171" t="s">
        <v>52</v>
      </c>
    </row>
    <row r="317" spans="1:5" x14ac:dyDescent="0.15">
      <c r="A317" s="83" t="str">
        <f t="shared" si="4"/>
        <v>490:ベンゾフェナップ</v>
      </c>
      <c r="B317" s="288">
        <v>490</v>
      </c>
      <c r="C317" s="288"/>
      <c r="D317" s="289" t="s">
        <v>1027</v>
      </c>
      <c r="E317" s="171" t="s">
        <v>1228</v>
      </c>
    </row>
    <row r="318" spans="1:5" x14ac:dyDescent="0.15">
      <c r="A318" s="83" t="str">
        <f t="shared" si="4"/>
        <v>498:１，３－ジクロロ－２－プロパノール</v>
      </c>
      <c r="B318" s="288">
        <v>498</v>
      </c>
      <c r="C318" s="288"/>
      <c r="D318" s="289" t="s">
        <v>1028</v>
      </c>
      <c r="E318" s="171" t="s">
        <v>52</v>
      </c>
    </row>
    <row r="319" spans="1:5" x14ac:dyDescent="0.15">
      <c r="A319" s="83" t="str">
        <f t="shared" si="4"/>
        <v>507:二臭化エチレン又はＥＤＢ</v>
      </c>
      <c r="B319" s="288">
        <v>507</v>
      </c>
      <c r="C319" s="288"/>
      <c r="D319" s="289" t="s">
        <v>1029</v>
      </c>
      <c r="E319" s="171" t="s">
        <v>462</v>
      </c>
    </row>
    <row r="320" spans="1:5" x14ac:dyDescent="0.15">
      <c r="A320" s="83" t="str">
        <f t="shared" si="4"/>
        <v>511:ジベンジルエーテル</v>
      </c>
      <c r="B320" s="288">
        <v>511</v>
      </c>
      <c r="C320" s="288"/>
      <c r="D320" s="289" t="s">
        <v>1030</v>
      </c>
      <c r="E320" s="171" t="s">
        <v>1228</v>
      </c>
    </row>
    <row r="321" spans="1:5" x14ac:dyDescent="0.15">
      <c r="A321" s="83" t="str">
        <f t="shared" si="4"/>
        <v>522:四塩化アセチレン</v>
      </c>
      <c r="B321" s="288">
        <v>522</v>
      </c>
      <c r="C321" s="288"/>
      <c r="D321" s="289" t="s">
        <v>1031</v>
      </c>
      <c r="E321" s="171" t="s">
        <v>462</v>
      </c>
    </row>
    <row r="322" spans="1:5" x14ac:dyDescent="0.15">
      <c r="A322" s="83" t="str">
        <f t="shared" si="4"/>
        <v>528:ブロモホルム</v>
      </c>
      <c r="B322" s="288">
        <v>528</v>
      </c>
      <c r="C322" s="288"/>
      <c r="D322" s="289" t="s">
        <v>1032</v>
      </c>
      <c r="E322" s="171" t="s">
        <v>462</v>
      </c>
    </row>
    <row r="323" spans="1:5" x14ac:dyDescent="0.15">
      <c r="A323" s="83" t="str">
        <f t="shared" si="4"/>
        <v>530:ナトリウム＝１，１’－ビフェニル－２－オラート</v>
      </c>
      <c r="B323" s="288">
        <v>530</v>
      </c>
      <c r="C323" s="288"/>
      <c r="D323" s="289" t="s">
        <v>1033</v>
      </c>
      <c r="E323" s="171" t="s">
        <v>1228</v>
      </c>
    </row>
    <row r="324" spans="1:5" x14ac:dyDescent="0.15">
      <c r="A324" s="83" t="str">
        <f t="shared" ref="A324:A387" si="5">CONCATENATE(B324,":",D324)</f>
        <v>557:カルベンダジム</v>
      </c>
      <c r="B324" s="288">
        <v>557</v>
      </c>
      <c r="C324" s="288"/>
      <c r="D324" s="289" t="s">
        <v>1034</v>
      </c>
      <c r="E324" s="171" t="s">
        <v>1228</v>
      </c>
    </row>
    <row r="325" spans="1:5" x14ac:dyDescent="0.15">
      <c r="A325" s="83" t="str">
        <f t="shared" si="5"/>
        <v>562:りん酸ジブチル＝フェニル</v>
      </c>
      <c r="B325" s="288">
        <v>562</v>
      </c>
      <c r="C325" s="288"/>
      <c r="D325" s="289" t="s">
        <v>1035</v>
      </c>
      <c r="E325" s="171" t="s">
        <v>462</v>
      </c>
    </row>
    <row r="326" spans="1:5" x14ac:dyDescent="0.15">
      <c r="A326" s="83" t="str">
        <f t="shared" si="5"/>
        <v>563:亜鉛＝ビス（２－メチルプロパ－２－エノアート）</v>
      </c>
      <c r="B326" s="288">
        <v>563</v>
      </c>
      <c r="C326" s="288"/>
      <c r="D326" s="289" t="s">
        <v>1036</v>
      </c>
      <c r="E326" s="171" t="s">
        <v>1228</v>
      </c>
    </row>
    <row r="327" spans="1:5" x14ac:dyDescent="0.15">
      <c r="A327" s="83" t="str">
        <f t="shared" si="5"/>
        <v>564:アクリル酸２－エチルヘキシル</v>
      </c>
      <c r="B327" s="288">
        <v>564</v>
      </c>
      <c r="C327" s="288"/>
      <c r="D327" s="289" t="s">
        <v>1037</v>
      </c>
      <c r="E327" s="171" t="s">
        <v>52</v>
      </c>
    </row>
    <row r="328" spans="1:5" x14ac:dyDescent="0.15">
      <c r="A328" s="83" t="str">
        <f t="shared" si="5"/>
        <v>565:アクリル酸重合物</v>
      </c>
      <c r="B328" s="288">
        <v>565</v>
      </c>
      <c r="C328" s="288"/>
      <c r="D328" s="289" t="s">
        <v>1038</v>
      </c>
      <c r="E328" s="171" t="s">
        <v>1228</v>
      </c>
    </row>
    <row r="329" spans="1:5" x14ac:dyDescent="0.15">
      <c r="A329" s="83" t="str">
        <f t="shared" si="5"/>
        <v>566:アジピン酸、（Ｎ－（２－アミノエチル）エタン－１，２－ジアミン又はＮ，Ｎ’－ビス（２－アミノエチル）エタン－１，２－ジアミン）と２－（クロロメチル）オキシランの重縮合物</v>
      </c>
      <c r="B329" s="288">
        <v>566</v>
      </c>
      <c r="C329" s="288"/>
      <c r="D329" s="289" t="s">
        <v>1039</v>
      </c>
      <c r="E329" s="171" t="s">
        <v>1228</v>
      </c>
    </row>
    <row r="330" spans="1:5" x14ac:dyDescent="0.15">
      <c r="A330" s="83" t="str">
        <f t="shared" si="5"/>
        <v>567:アジピン酸ジ－２－エチルヘキシル</v>
      </c>
      <c r="B330" s="288">
        <v>567</v>
      </c>
      <c r="C330" s="288"/>
      <c r="D330" s="289" t="s">
        <v>1040</v>
      </c>
      <c r="E330" s="171" t="s">
        <v>1228</v>
      </c>
    </row>
    <row r="331" spans="1:5" x14ac:dyDescent="0.15">
      <c r="A331" s="83" t="str">
        <f t="shared" si="5"/>
        <v>568:アセチルアセトン</v>
      </c>
      <c r="B331" s="288">
        <v>568</v>
      </c>
      <c r="C331" s="288"/>
      <c r="D331" s="289" t="s">
        <v>1041</v>
      </c>
      <c r="E331" s="171" t="s">
        <v>462</v>
      </c>
    </row>
    <row r="332" spans="1:5" x14ac:dyDescent="0.15">
      <c r="A332" s="83" t="str">
        <f t="shared" si="5"/>
        <v>569:ピリフルキナゾン</v>
      </c>
      <c r="B332" s="288">
        <v>569</v>
      </c>
      <c r="C332" s="288"/>
      <c r="D332" s="289" t="s">
        <v>1042</v>
      </c>
      <c r="E332" s="171" t="s">
        <v>1228</v>
      </c>
    </row>
    <row r="333" spans="1:5" x14ac:dyDescent="0.15">
      <c r="A333" s="83" t="str">
        <f t="shared" si="5"/>
        <v>570:オルト－アミノフェノール</v>
      </c>
      <c r="B333" s="288">
        <v>570</v>
      </c>
      <c r="C333" s="288"/>
      <c r="D333" s="289" t="s">
        <v>1043</v>
      </c>
      <c r="E333" s="171" t="s">
        <v>1228</v>
      </c>
    </row>
    <row r="334" spans="1:5" x14ac:dyDescent="0.15">
      <c r="A334" s="83" t="str">
        <f t="shared" si="5"/>
        <v>571:プロベナゾール</v>
      </c>
      <c r="B334" s="288">
        <v>571</v>
      </c>
      <c r="C334" s="288"/>
      <c r="D334" s="289" t="s">
        <v>1044</v>
      </c>
      <c r="E334" s="171" t="s">
        <v>462</v>
      </c>
    </row>
    <row r="335" spans="1:5" x14ac:dyDescent="0.15">
      <c r="A335" s="83" t="str">
        <f t="shared" si="5"/>
        <v>572:アリル＝ヘキサノアート</v>
      </c>
      <c r="B335" s="288">
        <v>572</v>
      </c>
      <c r="C335" s="288"/>
      <c r="D335" s="289" t="s">
        <v>1045</v>
      </c>
      <c r="E335" s="171" t="s">
        <v>1228</v>
      </c>
    </row>
    <row r="336" spans="1:5" x14ac:dyDescent="0.15">
      <c r="A336" s="83" t="str">
        <f t="shared" si="5"/>
        <v>573:アリル＝ヘプタノアート</v>
      </c>
      <c r="B336" s="288">
        <v>573</v>
      </c>
      <c r="C336" s="288"/>
      <c r="D336" s="289" t="s">
        <v>1046</v>
      </c>
      <c r="E336" s="171" t="s">
        <v>1228</v>
      </c>
    </row>
    <row r="337" spans="1:5" x14ac:dyDescent="0.15">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1047</v>
      </c>
      <c r="E337" s="171" t="s">
        <v>1228</v>
      </c>
    </row>
    <row r="338" spans="1:5" x14ac:dyDescent="0.15">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1048</v>
      </c>
      <c r="E338" s="171" t="s">
        <v>1228</v>
      </c>
    </row>
    <row r="339" spans="1:5" x14ac:dyDescent="0.15">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1049</v>
      </c>
      <c r="E339" s="171" t="s">
        <v>1228</v>
      </c>
    </row>
    <row r="340" spans="1:5" x14ac:dyDescent="0.15">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1050</v>
      </c>
      <c r="E340" s="171" t="s">
        <v>1228</v>
      </c>
    </row>
    <row r="341" spans="1:5" x14ac:dyDescent="0.15">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1051</v>
      </c>
      <c r="E341" s="171" t="s">
        <v>1228</v>
      </c>
    </row>
    <row r="342" spans="1:5" x14ac:dyDescent="0.15">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1052</v>
      </c>
      <c r="E342" s="171" t="s">
        <v>1228</v>
      </c>
    </row>
    <row r="343" spans="1:5" x14ac:dyDescent="0.15">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1053</v>
      </c>
      <c r="E343" s="171" t="s">
        <v>52</v>
      </c>
    </row>
    <row r="344" spans="1:5" x14ac:dyDescent="0.15">
      <c r="A344" s="83" t="str">
        <f t="shared" si="5"/>
        <v>581:アルキル（ベンジル）（ジメチル）アンモニウムの塩（アルキル基の炭素数が１２から１６までのもの及びその混合物に限る。）</v>
      </c>
      <c r="B344" s="288">
        <v>581</v>
      </c>
      <c r="C344" s="288"/>
      <c r="D344" s="289" t="s">
        <v>1054</v>
      </c>
      <c r="E344" s="171" t="s">
        <v>1228</v>
      </c>
    </row>
    <row r="345" spans="1:5" x14ac:dyDescent="0.15">
      <c r="A345" s="83" t="str">
        <f t="shared" si="5"/>
        <v>582:ホセチル又はホセチルアルミニウム</v>
      </c>
      <c r="B345" s="288">
        <v>582</v>
      </c>
      <c r="C345" s="288"/>
      <c r="D345" s="289" t="s">
        <v>1055</v>
      </c>
      <c r="E345" s="171" t="s">
        <v>1228</v>
      </c>
    </row>
    <row r="346" spans="1:5" x14ac:dyDescent="0.15">
      <c r="A346" s="83" t="str">
        <f t="shared" si="5"/>
        <v>583:安息香酸ベンジル</v>
      </c>
      <c r="B346" s="288">
        <v>583</v>
      </c>
      <c r="C346" s="288"/>
      <c r="D346" s="289" t="s">
        <v>1056</v>
      </c>
      <c r="E346" s="171" t="s">
        <v>1228</v>
      </c>
    </row>
    <row r="347" spans="1:5" x14ac:dyDescent="0.15">
      <c r="A347" s="83" t="str">
        <f t="shared" si="5"/>
        <v>584:アントラキノン</v>
      </c>
      <c r="B347" s="288">
        <v>584</v>
      </c>
      <c r="C347" s="288"/>
      <c r="D347" s="289" t="s">
        <v>1057</v>
      </c>
      <c r="E347" s="171" t="s">
        <v>1228</v>
      </c>
    </row>
    <row r="348" spans="1:5" x14ac:dyDescent="0.15">
      <c r="A348" s="83" t="str">
        <f t="shared" si="5"/>
        <v>585:アルファ－（イソシアナトベンジル）－オメガ－（イソシアナトフェニル）ポリ［（イソシアナトフェニレン）メチレン］</v>
      </c>
      <c r="B348" s="288">
        <v>585</v>
      </c>
      <c r="C348" s="288"/>
      <c r="D348" s="289" t="s">
        <v>1058</v>
      </c>
      <c r="E348" s="171" t="s">
        <v>52</v>
      </c>
    </row>
    <row r="349" spans="1:5" x14ac:dyDescent="0.15">
      <c r="A349" s="83" t="str">
        <f t="shared" si="5"/>
        <v>586:クロルプロファム又はＩＰＣ</v>
      </c>
      <c r="B349" s="288">
        <v>586</v>
      </c>
      <c r="C349" s="288"/>
      <c r="D349" s="289" t="s">
        <v>1059</v>
      </c>
      <c r="E349" s="171" t="s">
        <v>52</v>
      </c>
    </row>
    <row r="350" spans="1:5" x14ac:dyDescent="0.15">
      <c r="A350" s="83" t="str">
        <f t="shared" si="5"/>
        <v>587:３－（４－イソプロピルフェニル）－２－メチルプロパナール</v>
      </c>
      <c r="B350" s="288">
        <v>587</v>
      </c>
      <c r="C350" s="288"/>
      <c r="D350" s="289" t="s">
        <v>1060</v>
      </c>
      <c r="E350" s="171" t="s">
        <v>1228</v>
      </c>
    </row>
    <row r="351" spans="1:5" x14ac:dyDescent="0.15">
      <c r="A351" s="83" t="str">
        <f t="shared" si="5"/>
        <v>588:４－イソプロピル－３－メチルフェノール</v>
      </c>
      <c r="B351" s="288">
        <v>588</v>
      </c>
      <c r="C351" s="288"/>
      <c r="D351" s="289" t="s">
        <v>1061</v>
      </c>
      <c r="E351" s="171" t="s">
        <v>52</v>
      </c>
    </row>
    <row r="352" spans="1:5" x14ac:dyDescent="0.15">
      <c r="A352" s="83" t="str">
        <f t="shared" si="5"/>
        <v>589:イミノクタジン酢酸塩</v>
      </c>
      <c r="B352" s="288">
        <v>589</v>
      </c>
      <c r="C352" s="288"/>
      <c r="D352" s="289" t="s">
        <v>1062</v>
      </c>
      <c r="E352" s="171" t="s">
        <v>1228</v>
      </c>
    </row>
    <row r="353" spans="1:5" x14ac:dyDescent="0.15">
      <c r="A353" s="83" t="str">
        <f t="shared" si="5"/>
        <v>590:エチリデンノルボルネン</v>
      </c>
      <c r="B353" s="288">
        <v>590</v>
      </c>
      <c r="C353" s="288"/>
      <c r="D353" s="289" t="s">
        <v>1063</v>
      </c>
      <c r="E353" s="171" t="s">
        <v>462</v>
      </c>
    </row>
    <row r="354" spans="1:5" x14ac:dyDescent="0.15">
      <c r="A354" s="83" t="str">
        <f t="shared" si="5"/>
        <v>591:エチルシクロヘキサン</v>
      </c>
      <c r="B354" s="288">
        <v>591</v>
      </c>
      <c r="C354" s="288"/>
      <c r="D354" s="289" t="s">
        <v>1064</v>
      </c>
      <c r="E354" s="171" t="s">
        <v>462</v>
      </c>
    </row>
    <row r="355" spans="1:5" x14ac:dyDescent="0.15">
      <c r="A355" s="83" t="str">
        <f t="shared" si="5"/>
        <v>592:オキソリニック酸</v>
      </c>
      <c r="B355" s="288">
        <v>592</v>
      </c>
      <c r="C355" s="288"/>
      <c r="D355" s="289" t="s">
        <v>1065</v>
      </c>
      <c r="E355" s="171" t="s">
        <v>1228</v>
      </c>
    </row>
    <row r="356" spans="1:5" x14ac:dyDescent="0.15">
      <c r="A356" s="83" t="str">
        <f t="shared" si="5"/>
        <v>593:Ｎ－エチル－Ｎ，Ｎ－ジメチルテトラデカン－１－アミニウムの塩</v>
      </c>
      <c r="B356" s="288">
        <v>593</v>
      </c>
      <c r="C356" s="288"/>
      <c r="D356" s="289" t="s">
        <v>1066</v>
      </c>
      <c r="E356" s="171" t="s">
        <v>1228</v>
      </c>
    </row>
    <row r="357" spans="1:5" x14ac:dyDescent="0.15">
      <c r="A357" s="83" t="str">
        <f t="shared" si="5"/>
        <v>594:ブチルセロソルブ</v>
      </c>
      <c r="B357" s="288">
        <v>594</v>
      </c>
      <c r="C357" s="288"/>
      <c r="D357" s="289" t="s">
        <v>1067</v>
      </c>
      <c r="E357" s="171" t="s">
        <v>52</v>
      </c>
    </row>
    <row r="358" spans="1:5" x14ac:dyDescent="0.15">
      <c r="A358" s="83" t="str">
        <f t="shared" si="5"/>
        <v>595:エチレンジアミン四酢酸並びにそのカリウム塩及びナトリウム塩</v>
      </c>
      <c r="B358" s="288">
        <v>595</v>
      </c>
      <c r="C358" s="288"/>
      <c r="D358" s="289" t="s">
        <v>1068</v>
      </c>
      <c r="E358" s="171" t="s">
        <v>1228</v>
      </c>
    </row>
    <row r="359" spans="1:5" x14ac:dyDescent="0.15">
      <c r="A359" s="83" t="str">
        <f t="shared" si="5"/>
        <v>596:シラフルオフェン</v>
      </c>
      <c r="B359" s="288">
        <v>596</v>
      </c>
      <c r="C359" s="288"/>
      <c r="D359" s="289" t="s">
        <v>1069</v>
      </c>
      <c r="E359" s="171" t="s">
        <v>1228</v>
      </c>
    </row>
    <row r="360" spans="1:5" x14ac:dyDescent="0.15">
      <c r="A360" s="83" t="str">
        <f t="shared" si="5"/>
        <v>597:塩化直鎖パラフィン（炭素数が１４から１７までのもの及びその混合物に限る。）</v>
      </c>
      <c r="B360" s="288">
        <v>597</v>
      </c>
      <c r="C360" s="288"/>
      <c r="D360" s="289" t="s">
        <v>1070</v>
      </c>
      <c r="E360" s="171" t="s">
        <v>1228</v>
      </c>
    </row>
    <row r="361" spans="1:5" x14ac:dyDescent="0.15">
      <c r="A361" s="83" t="str">
        <f t="shared" si="5"/>
        <v>598:塩素酸並びにそのカリウム塩及びナトリウム塩</v>
      </c>
      <c r="B361" s="288">
        <v>598</v>
      </c>
      <c r="C361" s="288"/>
      <c r="D361" s="289" t="s">
        <v>1071</v>
      </c>
      <c r="E361" s="171" t="s">
        <v>1228</v>
      </c>
    </row>
    <row r="362" spans="1:5" x14ac:dyDescent="0.15">
      <c r="A362" s="83" t="str">
        <f t="shared" si="5"/>
        <v>599:オキサシクロヘキサデカン－２－オン</v>
      </c>
      <c r="B362" s="288">
        <v>599</v>
      </c>
      <c r="C362" s="288"/>
      <c r="D362" s="289" t="s">
        <v>1072</v>
      </c>
      <c r="E362" s="171" t="s">
        <v>1228</v>
      </c>
    </row>
    <row r="363" spans="1:5" x14ac:dyDescent="0.15">
      <c r="A363" s="83" t="str">
        <f t="shared" si="5"/>
        <v>600:オクタブロモジフェニルエーテル</v>
      </c>
      <c r="B363" s="288">
        <v>600</v>
      </c>
      <c r="C363" s="288"/>
      <c r="D363" s="289" t="s">
        <v>1073</v>
      </c>
      <c r="E363" s="171" t="s">
        <v>1228</v>
      </c>
    </row>
    <row r="364" spans="1:5" x14ac:dyDescent="0.15">
      <c r="A364" s="83" t="str">
        <f t="shared" si="5"/>
        <v>601:オクタメチルシクロテトラシロキサン</v>
      </c>
      <c r="B364" s="288">
        <v>601</v>
      </c>
      <c r="C364" s="288"/>
      <c r="D364" s="289" t="s">
        <v>1074</v>
      </c>
      <c r="E364" s="171" t="s">
        <v>52</v>
      </c>
    </row>
    <row r="365" spans="1:5" x14ac:dyDescent="0.15">
      <c r="A365" s="83" t="str">
        <f t="shared" si="5"/>
        <v>602:過塩素酸並びにそのアンモニウム塩、カリウム塩、ナトリウム塩、マグネシウム塩及びリチウム塩</v>
      </c>
      <c r="B365" s="288">
        <v>602</v>
      </c>
      <c r="C365" s="288"/>
      <c r="D365" s="289" t="s">
        <v>1075</v>
      </c>
      <c r="E365" s="171" t="s">
        <v>1228</v>
      </c>
    </row>
    <row r="366" spans="1:5" x14ac:dyDescent="0.15">
      <c r="A366" s="83" t="str">
        <f t="shared" si="5"/>
        <v>603:過酢酸</v>
      </c>
      <c r="B366" s="288">
        <v>603</v>
      </c>
      <c r="C366" s="288"/>
      <c r="D366" s="289" t="s">
        <v>1076</v>
      </c>
      <c r="E366" s="171" t="s">
        <v>462</v>
      </c>
    </row>
    <row r="367" spans="1:5" x14ac:dyDescent="0.15">
      <c r="A367" s="83" t="str">
        <f t="shared" si="5"/>
        <v>604:カリウム＝ジエチルジチオカルバマート</v>
      </c>
      <c r="B367" s="288">
        <v>604</v>
      </c>
      <c r="C367" s="288"/>
      <c r="D367" s="289" t="s">
        <v>1077</v>
      </c>
      <c r="E367" s="171" t="s">
        <v>1228</v>
      </c>
    </row>
    <row r="368" spans="1:5" x14ac:dyDescent="0.15">
      <c r="A368" s="83" t="str">
        <f t="shared" si="5"/>
        <v>605:グリホサート並びにそのアンモニウム塩、イソプロピルアミン塩、カリウム塩及びナトリウム塩</v>
      </c>
      <c r="B368" s="288">
        <v>605</v>
      </c>
      <c r="C368" s="288"/>
      <c r="D368" s="289" t="s">
        <v>1078</v>
      </c>
      <c r="E368" s="171" t="s">
        <v>1228</v>
      </c>
    </row>
    <row r="369" spans="1:5" x14ac:dyDescent="0.15">
      <c r="A369" s="83" t="str">
        <f t="shared" si="5"/>
        <v>606:イマゾスルフロン</v>
      </c>
      <c r="B369" s="288">
        <v>606</v>
      </c>
      <c r="C369" s="288"/>
      <c r="D369" s="289" t="s">
        <v>1079</v>
      </c>
      <c r="E369" s="171" t="s">
        <v>1228</v>
      </c>
    </row>
    <row r="370" spans="1:5" x14ac:dyDescent="0.15">
      <c r="A370" s="83" t="str">
        <f t="shared" si="5"/>
        <v>607:Ｓ－メトラクロール</v>
      </c>
      <c r="B370" s="288">
        <v>607</v>
      </c>
      <c r="C370" s="288"/>
      <c r="D370" s="289" t="s">
        <v>1080</v>
      </c>
      <c r="E370" s="171" t="s">
        <v>1228</v>
      </c>
    </row>
    <row r="371" spans="1:5" x14ac:dyDescent="0.15">
      <c r="A371" s="83" t="str">
        <f t="shared" si="5"/>
        <v>608:ペントキサゾン</v>
      </c>
      <c r="B371" s="288">
        <v>608</v>
      </c>
      <c r="C371" s="288"/>
      <c r="D371" s="289" t="s">
        <v>1081</v>
      </c>
      <c r="E371" s="171" t="s">
        <v>1228</v>
      </c>
    </row>
    <row r="372" spans="1:5" x14ac:dyDescent="0.15">
      <c r="A372" s="83" t="str">
        <f t="shared" si="5"/>
        <v>609:トリクロサン</v>
      </c>
      <c r="B372" s="288">
        <v>609</v>
      </c>
      <c r="C372" s="288"/>
      <c r="D372" s="289" t="s">
        <v>1082</v>
      </c>
      <c r="E372" s="171" t="s">
        <v>462</v>
      </c>
    </row>
    <row r="373" spans="1:5" x14ac:dyDescent="0.15">
      <c r="A373" s="83" t="str">
        <f t="shared" si="5"/>
        <v>610:フラメトピル</v>
      </c>
      <c r="B373" s="288">
        <v>610</v>
      </c>
      <c r="C373" s="288"/>
      <c r="D373" s="289" t="s">
        <v>1083</v>
      </c>
      <c r="E373" s="171" t="s">
        <v>1228</v>
      </c>
    </row>
    <row r="374" spans="1:5" x14ac:dyDescent="0.15">
      <c r="A374" s="83" t="str">
        <f t="shared" si="5"/>
        <v>611:チアジニル</v>
      </c>
      <c r="B374" s="288">
        <v>611</v>
      </c>
      <c r="C374" s="288"/>
      <c r="D374" s="289" t="s">
        <v>1084</v>
      </c>
      <c r="E374" s="171" t="s">
        <v>1228</v>
      </c>
    </row>
    <row r="375" spans="1:5" x14ac:dyDescent="0.15">
      <c r="A375" s="83" t="str">
        <f t="shared" si="5"/>
        <v>612:ジメテナミド</v>
      </c>
      <c r="B375" s="288">
        <v>612</v>
      </c>
      <c r="C375" s="288"/>
      <c r="D375" s="289" t="s">
        <v>1085</v>
      </c>
      <c r="E375" s="171" t="s">
        <v>1228</v>
      </c>
    </row>
    <row r="376" spans="1:5" x14ac:dyDescent="0.15">
      <c r="A376" s="83" t="str">
        <f t="shared" si="5"/>
        <v>613:ジメテナミドＰ</v>
      </c>
      <c r="B376" s="288">
        <v>613</v>
      </c>
      <c r="C376" s="288"/>
      <c r="D376" s="289" t="s">
        <v>1086</v>
      </c>
      <c r="E376" s="171" t="s">
        <v>1228</v>
      </c>
    </row>
    <row r="377" spans="1:5" x14ac:dyDescent="0.15">
      <c r="A377" s="83" t="str">
        <f t="shared" si="5"/>
        <v>614:メタゾスルフロン</v>
      </c>
      <c r="B377" s="288">
        <v>614</v>
      </c>
      <c r="C377" s="288"/>
      <c r="D377" s="289" t="s">
        <v>1087</v>
      </c>
      <c r="E377" s="171" t="s">
        <v>1228</v>
      </c>
    </row>
    <row r="378" spans="1:5" x14ac:dyDescent="0.15">
      <c r="A378" s="83" t="str">
        <f t="shared" si="5"/>
        <v>615:チアメトキサム</v>
      </c>
      <c r="B378" s="288">
        <v>615</v>
      </c>
      <c r="C378" s="288"/>
      <c r="D378" s="289" t="s">
        <v>1088</v>
      </c>
      <c r="E378" s="171" t="s">
        <v>1228</v>
      </c>
    </row>
    <row r="379" spans="1:5" x14ac:dyDescent="0.15">
      <c r="A379" s="83" t="str">
        <f t="shared" si="5"/>
        <v>616:クロチアニジン</v>
      </c>
      <c r="B379" s="288">
        <v>616</v>
      </c>
      <c r="C379" s="288"/>
      <c r="D379" s="289" t="s">
        <v>1089</v>
      </c>
      <c r="E379" s="171" t="s">
        <v>1228</v>
      </c>
    </row>
    <row r="380" spans="1:5" x14ac:dyDescent="0.15">
      <c r="A380" s="83" t="str">
        <f t="shared" si="5"/>
        <v>617:アセタミプリド</v>
      </c>
      <c r="B380" s="288">
        <v>617</v>
      </c>
      <c r="C380" s="288"/>
      <c r="D380" s="289" t="s">
        <v>1090</v>
      </c>
      <c r="E380" s="171" t="s">
        <v>1228</v>
      </c>
    </row>
    <row r="381" spans="1:5" x14ac:dyDescent="0.15">
      <c r="A381" s="83" t="str">
        <f t="shared" si="5"/>
        <v>618:イミダクロプリド</v>
      </c>
      <c r="B381" s="288">
        <v>618</v>
      </c>
      <c r="C381" s="288"/>
      <c r="D381" s="289" t="s">
        <v>1091</v>
      </c>
      <c r="E381" s="171" t="s">
        <v>1228</v>
      </c>
    </row>
    <row r="382" spans="1:5" x14ac:dyDescent="0.15">
      <c r="A382" s="83" t="str">
        <f t="shared" si="5"/>
        <v>619:チアクロプリド</v>
      </c>
      <c r="B382" s="288">
        <v>619</v>
      </c>
      <c r="C382" s="288"/>
      <c r="D382" s="289" t="s">
        <v>1092</v>
      </c>
      <c r="E382" s="171" t="s">
        <v>1228</v>
      </c>
    </row>
    <row r="383" spans="1:5" x14ac:dyDescent="0.15">
      <c r="A383" s="83" t="str">
        <f t="shared" si="5"/>
        <v>620:テフリルトリオン</v>
      </c>
      <c r="B383" s="288">
        <v>620</v>
      </c>
      <c r="C383" s="288"/>
      <c r="D383" s="289" t="s">
        <v>1093</v>
      </c>
      <c r="E383" s="171" t="s">
        <v>1228</v>
      </c>
    </row>
    <row r="384" spans="1:5" x14ac:dyDescent="0.15">
      <c r="A384" s="83" t="str">
        <f t="shared" si="5"/>
        <v>621:ベンゾビシクロン</v>
      </c>
      <c r="B384" s="288">
        <v>621</v>
      </c>
      <c r="C384" s="288"/>
      <c r="D384" s="289" t="s">
        <v>1094</v>
      </c>
      <c r="E384" s="171" t="s">
        <v>1228</v>
      </c>
    </row>
    <row r="385" spans="1:5" x14ac:dyDescent="0.15">
      <c r="A385" s="83" t="str">
        <f t="shared" si="5"/>
        <v>622:ピリベンカルブ</v>
      </c>
      <c r="B385" s="288">
        <v>622</v>
      </c>
      <c r="C385" s="288"/>
      <c r="D385" s="289" t="s">
        <v>1095</v>
      </c>
      <c r="E385" s="171" t="s">
        <v>1228</v>
      </c>
    </row>
    <row r="386" spans="1:5" x14ac:dyDescent="0.15">
      <c r="A386" s="83" t="str">
        <f t="shared" si="5"/>
        <v>623:酢酸ヘキシル</v>
      </c>
      <c r="B386" s="288">
        <v>623</v>
      </c>
      <c r="C386" s="288"/>
      <c r="D386" s="289" t="s">
        <v>1096</v>
      </c>
      <c r="E386" s="171" t="s">
        <v>52</v>
      </c>
    </row>
    <row r="387" spans="1:5" x14ac:dyDescent="0.15">
      <c r="A387" s="83" t="str">
        <f t="shared" si="5"/>
        <v>624:サリチル酸メチル</v>
      </c>
      <c r="B387" s="288">
        <v>624</v>
      </c>
      <c r="C387" s="288"/>
      <c r="D387" s="289" t="s">
        <v>1097</v>
      </c>
      <c r="E387" s="171" t="s">
        <v>52</v>
      </c>
    </row>
    <row r="388" spans="1:5" x14ac:dyDescent="0.15">
      <c r="A388" s="83" t="str">
        <f t="shared" ref="A388:A451" si="6">CONCATENATE(B388,":",D388)</f>
        <v>625:ジイソプロピルナフタレン</v>
      </c>
      <c r="B388" s="288">
        <v>625</v>
      </c>
      <c r="C388" s="288"/>
      <c r="D388" s="289" t="s">
        <v>1098</v>
      </c>
      <c r="E388" s="171" t="s">
        <v>1228</v>
      </c>
    </row>
    <row r="389" spans="1:5" x14ac:dyDescent="0.15">
      <c r="A389" s="83" t="str">
        <f t="shared" si="6"/>
        <v>626:ジエタノールアミン</v>
      </c>
      <c r="B389" s="288">
        <v>626</v>
      </c>
      <c r="C389" s="288"/>
      <c r="D389" s="289" t="s">
        <v>1099</v>
      </c>
      <c r="E389" s="171" t="s">
        <v>1228</v>
      </c>
    </row>
    <row r="390" spans="1:5" x14ac:dyDescent="0.15">
      <c r="A390" s="83" t="str">
        <f t="shared" si="6"/>
        <v>627:ジエチレングリコールモノブチルエーテル</v>
      </c>
      <c r="B390" s="288">
        <v>627</v>
      </c>
      <c r="C390" s="288"/>
      <c r="D390" s="289" t="s">
        <v>1100</v>
      </c>
      <c r="E390" s="171" t="s">
        <v>52</v>
      </c>
    </row>
    <row r="391" spans="1:5" x14ac:dyDescent="0.15">
      <c r="A391" s="83" t="str">
        <f t="shared" si="6"/>
        <v>628:１，４－ジオキサシクロヘプタデカン－５，１７－ジオン</v>
      </c>
      <c r="B391" s="288">
        <v>628</v>
      </c>
      <c r="C391" s="288"/>
      <c r="D391" s="289" t="s">
        <v>1101</v>
      </c>
      <c r="E391" s="171" t="s">
        <v>1228</v>
      </c>
    </row>
    <row r="392" spans="1:5" x14ac:dyDescent="0.15">
      <c r="A392" s="83" t="str">
        <f t="shared" si="6"/>
        <v>629:シクロヘキサン</v>
      </c>
      <c r="B392" s="288">
        <v>629</v>
      </c>
      <c r="C392" s="288"/>
      <c r="D392" s="289" t="s">
        <v>1102</v>
      </c>
      <c r="E392" s="171" t="s">
        <v>462</v>
      </c>
    </row>
    <row r="393" spans="1:5" x14ac:dyDescent="0.15">
      <c r="A393" s="83" t="str">
        <f t="shared" si="6"/>
        <v>630:シクロヘキシリデン（フェニル）アセトニトリル</v>
      </c>
      <c r="B393" s="288">
        <v>630</v>
      </c>
      <c r="C393" s="288"/>
      <c r="D393" s="289" t="s">
        <v>1103</v>
      </c>
      <c r="E393" s="171" t="s">
        <v>1228</v>
      </c>
    </row>
    <row r="394" spans="1:5" x14ac:dyDescent="0.15">
      <c r="A394" s="83" t="str">
        <f t="shared" si="6"/>
        <v>631:シクロヘキセン</v>
      </c>
      <c r="B394" s="288">
        <v>631</v>
      </c>
      <c r="C394" s="288"/>
      <c r="D394" s="289" t="s">
        <v>1104</v>
      </c>
      <c r="E394" s="171" t="s">
        <v>462</v>
      </c>
    </row>
    <row r="395" spans="1:5" x14ac:dyDescent="0.15">
      <c r="A395" s="83" t="str">
        <f t="shared" si="6"/>
        <v>632:１，２－ジクロロエチレン</v>
      </c>
      <c r="B395" s="288">
        <v>632</v>
      </c>
      <c r="C395" s="288"/>
      <c r="D395" s="289" t="s">
        <v>1105</v>
      </c>
      <c r="E395" s="171" t="s">
        <v>462</v>
      </c>
    </row>
    <row r="396" spans="1:5" x14ac:dyDescent="0.15">
      <c r="A396" s="83" t="str">
        <f t="shared" si="6"/>
        <v>633:４，５－ジクロロ－２－オクチルイソチアゾール－３（２Ｈ）－オン</v>
      </c>
      <c r="B396" s="288">
        <v>633</v>
      </c>
      <c r="C396" s="288"/>
      <c r="D396" s="289" t="s">
        <v>1106</v>
      </c>
      <c r="E396" s="171" t="s">
        <v>1228</v>
      </c>
    </row>
    <row r="397" spans="1:5" x14ac:dyDescent="0.15">
      <c r="A397" s="83" t="str">
        <f t="shared" si="6"/>
        <v>634:イソチアニル</v>
      </c>
      <c r="B397" s="288">
        <v>634</v>
      </c>
      <c r="C397" s="288"/>
      <c r="D397" s="289" t="s">
        <v>1107</v>
      </c>
      <c r="E397" s="171" t="s">
        <v>1228</v>
      </c>
    </row>
    <row r="398" spans="1:5" x14ac:dyDescent="0.15">
      <c r="A398" s="83" t="str">
        <f t="shared" si="6"/>
        <v>635:フルスルファミド</v>
      </c>
      <c r="B398" s="288">
        <v>635</v>
      </c>
      <c r="C398" s="288"/>
      <c r="D398" s="289" t="s">
        <v>1108</v>
      </c>
      <c r="E398" s="171" t="s">
        <v>1228</v>
      </c>
    </row>
    <row r="399" spans="1:5" x14ac:dyDescent="0.15">
      <c r="A399" s="83" t="str">
        <f t="shared" si="6"/>
        <v>636:トルクロホスメチル</v>
      </c>
      <c r="B399" s="288">
        <v>636</v>
      </c>
      <c r="C399" s="288"/>
      <c r="D399" s="289" t="s">
        <v>1109</v>
      </c>
      <c r="E399" s="171" t="s">
        <v>1228</v>
      </c>
    </row>
    <row r="400" spans="1:5" x14ac:dyDescent="0.15">
      <c r="A400" s="83" t="str">
        <f t="shared" si="6"/>
        <v>637:イプフェンカルバゾン</v>
      </c>
      <c r="B400" s="288">
        <v>637</v>
      </c>
      <c r="C400" s="288"/>
      <c r="D400" s="289" t="s">
        <v>1110</v>
      </c>
      <c r="E400" s="171" t="s">
        <v>1228</v>
      </c>
    </row>
    <row r="401" spans="1:5" x14ac:dyDescent="0.15">
      <c r="A401" s="83" t="str">
        <f t="shared" si="6"/>
        <v>638:プロシミドン</v>
      </c>
      <c r="B401" s="288">
        <v>638</v>
      </c>
      <c r="C401" s="288"/>
      <c r="D401" s="289" t="s">
        <v>1111</v>
      </c>
      <c r="E401" s="171" t="s">
        <v>1228</v>
      </c>
    </row>
    <row r="402" spans="1:5" x14ac:dyDescent="0.15">
      <c r="A402" s="83" t="str">
        <f t="shared" si="6"/>
        <v>639:フルオルイミド</v>
      </c>
      <c r="B402" s="288">
        <v>639</v>
      </c>
      <c r="C402" s="288"/>
      <c r="D402" s="289" t="s">
        <v>1112</v>
      </c>
      <c r="E402" s="171" t="s">
        <v>1228</v>
      </c>
    </row>
    <row r="403" spans="1:5" x14ac:dyDescent="0.15">
      <c r="A403" s="83" t="str">
        <f t="shared" si="6"/>
        <v>640:クロメプロップ</v>
      </c>
      <c r="B403" s="288">
        <v>640</v>
      </c>
      <c r="C403" s="288"/>
      <c r="D403" s="289" t="s">
        <v>1113</v>
      </c>
      <c r="E403" s="171" t="s">
        <v>1228</v>
      </c>
    </row>
    <row r="404" spans="1:5" x14ac:dyDescent="0.15">
      <c r="A404" s="83" t="str">
        <f t="shared" si="6"/>
        <v>641:クラリスロマイシン</v>
      </c>
      <c r="B404" s="288">
        <v>641</v>
      </c>
      <c r="C404" s="288"/>
      <c r="D404" s="289" t="s">
        <v>1114</v>
      </c>
      <c r="E404" s="171" t="s">
        <v>1228</v>
      </c>
    </row>
    <row r="405" spans="1:5" x14ac:dyDescent="0.15">
      <c r="A405" s="83" t="str">
        <f t="shared" si="6"/>
        <v>642:ジデシル（ジメチル）アンモニウムの塩</v>
      </c>
      <c r="B405" s="288">
        <v>642</v>
      </c>
      <c r="C405" s="288"/>
      <c r="D405" s="289" t="s">
        <v>1115</v>
      </c>
      <c r="E405" s="171" t="s">
        <v>1228</v>
      </c>
    </row>
    <row r="406" spans="1:5" x14ac:dyDescent="0.15">
      <c r="A406" s="83" t="str">
        <f t="shared" si="6"/>
        <v>643:四ナトリウム＝５，８－ビス（カルボジチオアト）－２，５，８，１１，１４－ペンタアザペンタデカンビス（ジチオアート）</v>
      </c>
      <c r="B406" s="288">
        <v>643</v>
      </c>
      <c r="C406" s="288"/>
      <c r="D406" s="289" t="s">
        <v>1116</v>
      </c>
      <c r="E406" s="171" t="s">
        <v>1228</v>
      </c>
    </row>
    <row r="407" spans="1:5" x14ac:dyDescent="0.15">
      <c r="A407" s="83" t="str">
        <f t="shared" si="6"/>
        <v>644:５，５－ジフェニル－２，４－イミダゾリジンジオン</v>
      </c>
      <c r="B407" s="288">
        <v>644</v>
      </c>
      <c r="C407" s="288"/>
      <c r="D407" s="289" t="s">
        <v>1117</v>
      </c>
      <c r="E407" s="171" t="s">
        <v>1228</v>
      </c>
    </row>
    <row r="408" spans="1:5" x14ac:dyDescent="0.15">
      <c r="A408" s="83" t="str">
        <f t="shared" si="6"/>
        <v>645:フルジオキソニル</v>
      </c>
      <c r="B408" s="288">
        <v>645</v>
      </c>
      <c r="C408" s="288"/>
      <c r="D408" s="289" t="s">
        <v>1118</v>
      </c>
      <c r="E408" s="171" t="s">
        <v>1228</v>
      </c>
    </row>
    <row r="409" spans="1:5" x14ac:dyDescent="0.15">
      <c r="A409" s="83" t="str">
        <f t="shared" si="6"/>
        <v>646:プロスルホカルブ</v>
      </c>
      <c r="B409" s="288">
        <v>646</v>
      </c>
      <c r="C409" s="288"/>
      <c r="D409" s="289" t="s">
        <v>1119</v>
      </c>
      <c r="E409" s="171" t="s">
        <v>1228</v>
      </c>
    </row>
    <row r="410" spans="1:5" x14ac:dyDescent="0.15">
      <c r="A410" s="83" t="str">
        <f t="shared" si="6"/>
        <v>647:チフルザミド</v>
      </c>
      <c r="B410" s="288">
        <v>647</v>
      </c>
      <c r="C410" s="288"/>
      <c r="D410" s="289" t="s">
        <v>1120</v>
      </c>
      <c r="E410" s="171" t="s">
        <v>1228</v>
      </c>
    </row>
    <row r="411" spans="1:5" x14ac:dyDescent="0.15">
      <c r="A411" s="83" t="str">
        <f t="shared" si="6"/>
        <v>648:オキシテトラサイクリン</v>
      </c>
      <c r="B411" s="288">
        <v>648</v>
      </c>
      <c r="C411" s="288"/>
      <c r="D411" s="289" t="s">
        <v>1121</v>
      </c>
      <c r="E411" s="171" t="s">
        <v>1228</v>
      </c>
    </row>
    <row r="412" spans="1:5" x14ac:dyDescent="0.15">
      <c r="A412" s="83" t="str">
        <f t="shared" si="6"/>
        <v>649:カルブチレート</v>
      </c>
      <c r="B412" s="288">
        <v>649</v>
      </c>
      <c r="C412" s="288"/>
      <c r="D412" s="289" t="s">
        <v>1122</v>
      </c>
      <c r="E412" s="171" t="s">
        <v>1228</v>
      </c>
    </row>
    <row r="413" spans="1:5" x14ac:dyDescent="0.15">
      <c r="A413" s="83" t="str">
        <f t="shared" si="6"/>
        <v>650:酢酸ゲラニル</v>
      </c>
      <c r="B413" s="288">
        <v>650</v>
      </c>
      <c r="C413" s="288"/>
      <c r="D413" s="289" t="s">
        <v>1123</v>
      </c>
      <c r="E413" s="171" t="s">
        <v>52</v>
      </c>
    </row>
    <row r="414" spans="1:5" x14ac:dyDescent="0.15">
      <c r="A414" s="83" t="str">
        <f t="shared" si="6"/>
        <v>651:Ｎ，Ｎ－ジメチルオクタデシルアミン</v>
      </c>
      <c r="B414" s="288">
        <v>651</v>
      </c>
      <c r="C414" s="288"/>
      <c r="D414" s="289" t="s">
        <v>1124</v>
      </c>
      <c r="E414" s="171" t="s">
        <v>1228</v>
      </c>
    </row>
    <row r="415" spans="1:5" x14ac:dyDescent="0.15">
      <c r="A415" s="83" t="str">
        <f t="shared" si="6"/>
        <v>652:３，７－ジメチルオクタン－３－オール</v>
      </c>
      <c r="B415" s="288">
        <v>652</v>
      </c>
      <c r="C415" s="288"/>
      <c r="D415" s="289" t="s">
        <v>1125</v>
      </c>
      <c r="E415" s="171" t="s">
        <v>52</v>
      </c>
    </row>
    <row r="416" spans="1:5" x14ac:dyDescent="0.15">
      <c r="A416" s="83" t="str">
        <f t="shared" si="6"/>
        <v>653:ジメチル（１－フェニルエチル）ベンゼン</v>
      </c>
      <c r="B416" s="288">
        <v>653</v>
      </c>
      <c r="C416" s="288"/>
      <c r="D416" s="289" t="s">
        <v>1126</v>
      </c>
      <c r="E416" s="171" t="s">
        <v>1228</v>
      </c>
    </row>
    <row r="417" spans="1:5" x14ac:dyDescent="0.15">
      <c r="A417" s="83" t="str">
        <f t="shared" si="6"/>
        <v>654:スピロメシフェン</v>
      </c>
      <c r="B417" s="288">
        <v>654</v>
      </c>
      <c r="C417" s="288"/>
      <c r="D417" s="289" t="s">
        <v>1127</v>
      </c>
      <c r="E417" s="171" t="s">
        <v>1228</v>
      </c>
    </row>
    <row r="418" spans="1:5" x14ac:dyDescent="0.15">
      <c r="A418" s="83" t="str">
        <f t="shared" si="6"/>
        <v>655:ペンチオピラド</v>
      </c>
      <c r="B418" s="288">
        <v>655</v>
      </c>
      <c r="C418" s="288"/>
      <c r="D418" s="289" t="s">
        <v>1128</v>
      </c>
      <c r="E418" s="171" t="s">
        <v>1228</v>
      </c>
    </row>
    <row r="419" spans="1:5" x14ac:dyDescent="0.15">
      <c r="A419" s="83" t="str">
        <f t="shared" si="6"/>
        <v>656:ペンフルフェン</v>
      </c>
      <c r="B419" s="288">
        <v>656</v>
      </c>
      <c r="C419" s="288"/>
      <c r="D419" s="289" t="s">
        <v>1129</v>
      </c>
      <c r="E419" s="171" t="s">
        <v>1228</v>
      </c>
    </row>
    <row r="420" spans="1:5" x14ac:dyDescent="0.15">
      <c r="A420" s="83" t="str">
        <f t="shared" si="6"/>
        <v>657:シエノピラフェン</v>
      </c>
      <c r="B420" s="288">
        <v>657</v>
      </c>
      <c r="C420" s="288"/>
      <c r="D420" s="289" t="s">
        <v>1130</v>
      </c>
      <c r="E420" s="171" t="s">
        <v>1228</v>
      </c>
    </row>
    <row r="421" spans="1:5" x14ac:dyDescent="0.15">
      <c r="A421" s="83" t="str">
        <f t="shared" si="6"/>
        <v>658:エスプロカルブ</v>
      </c>
      <c r="B421" s="288">
        <v>658</v>
      </c>
      <c r="C421" s="288"/>
      <c r="D421" s="289" t="s">
        <v>1131</v>
      </c>
      <c r="E421" s="171" t="s">
        <v>1228</v>
      </c>
    </row>
    <row r="422" spans="1:5" x14ac:dyDescent="0.15">
      <c r="A422" s="83" t="str">
        <f t="shared" si="6"/>
        <v>659:カンフェン</v>
      </c>
      <c r="B422" s="288">
        <v>659</v>
      </c>
      <c r="C422" s="288"/>
      <c r="D422" s="289" t="s">
        <v>1132</v>
      </c>
      <c r="E422" s="171" t="s">
        <v>52</v>
      </c>
    </row>
    <row r="423" spans="1:5" x14ac:dyDescent="0.15">
      <c r="A423" s="83" t="str">
        <f t="shared" si="6"/>
        <v>660:フルベンジアミド</v>
      </c>
      <c r="B423" s="288">
        <v>660</v>
      </c>
      <c r="C423" s="288"/>
      <c r="D423" s="289" t="s">
        <v>1133</v>
      </c>
      <c r="E423" s="171" t="s">
        <v>1228</v>
      </c>
    </row>
    <row r="424" spans="1:5" x14ac:dyDescent="0.15">
      <c r="A424" s="83" t="str">
        <f t="shared" si="6"/>
        <v>661:１，２－ジメトキシエタン</v>
      </c>
      <c r="B424" s="288">
        <v>661</v>
      </c>
      <c r="C424" s="288"/>
      <c r="D424" s="289" t="s">
        <v>1134</v>
      </c>
      <c r="E424" s="171" t="s">
        <v>462</v>
      </c>
    </row>
    <row r="425" spans="1:5" x14ac:dyDescent="0.15">
      <c r="A425" s="83" t="str">
        <f t="shared" si="6"/>
        <v>662:ベンスルフロンメチル</v>
      </c>
      <c r="B425" s="288">
        <v>662</v>
      </c>
      <c r="C425" s="288"/>
      <c r="D425" s="289" t="s">
        <v>1135</v>
      </c>
      <c r="E425" s="171" t="s">
        <v>1228</v>
      </c>
    </row>
    <row r="426" spans="1:5" x14ac:dyDescent="0.15">
      <c r="A426" s="83" t="str">
        <f t="shared" si="6"/>
        <v>663:ピリフタリド</v>
      </c>
      <c r="B426" s="288">
        <v>663</v>
      </c>
      <c r="C426" s="288"/>
      <c r="D426" s="289" t="s">
        <v>1136</v>
      </c>
      <c r="E426" s="171" t="s">
        <v>1228</v>
      </c>
    </row>
    <row r="427" spans="1:5" x14ac:dyDescent="0.15">
      <c r="A427" s="83" t="str">
        <f t="shared" si="6"/>
        <v>664:有機スズ化合物（ビス（トリブチルスズ）＝オキシドを除く。）</v>
      </c>
      <c r="B427" s="288">
        <v>664</v>
      </c>
      <c r="C427" s="288"/>
      <c r="D427" s="289" t="s">
        <v>1137</v>
      </c>
      <c r="E427" s="171" t="s">
        <v>1228</v>
      </c>
    </row>
    <row r="428" spans="1:5" x14ac:dyDescent="0.15">
      <c r="A428" s="83" t="str">
        <f t="shared" si="6"/>
        <v>665:セリウム及びその化合物</v>
      </c>
      <c r="B428" s="288">
        <v>665</v>
      </c>
      <c r="C428" s="288"/>
      <c r="D428" s="289" t="s">
        <v>1138</v>
      </c>
      <c r="E428" s="171" t="s">
        <v>1228</v>
      </c>
    </row>
    <row r="429" spans="1:5" x14ac:dyDescent="0.15">
      <c r="A429" s="83" t="str">
        <f t="shared" si="6"/>
        <v>666:タリウム及びその化合物</v>
      </c>
      <c r="B429" s="288">
        <v>666</v>
      </c>
      <c r="C429" s="288"/>
      <c r="D429" s="289" t="s">
        <v>1139</v>
      </c>
      <c r="E429" s="171" t="s">
        <v>1228</v>
      </c>
    </row>
    <row r="430" spans="1:5" x14ac:dyDescent="0.15">
      <c r="A430" s="83" t="str">
        <f t="shared" si="6"/>
        <v>667:炭化けい素</v>
      </c>
      <c r="B430" s="288">
        <v>667</v>
      </c>
      <c r="C430" s="288"/>
      <c r="D430" s="289" t="s">
        <v>1140</v>
      </c>
      <c r="E430" s="171" t="s">
        <v>1228</v>
      </c>
    </row>
    <row r="431" spans="1:5" x14ac:dyDescent="0.15">
      <c r="A431" s="83" t="str">
        <f t="shared" si="6"/>
        <v>668:炭酸リチウム</v>
      </c>
      <c r="B431" s="288">
        <v>668</v>
      </c>
      <c r="C431" s="288"/>
      <c r="D431" s="289" t="s">
        <v>1141</v>
      </c>
      <c r="E431" s="171" t="s">
        <v>1228</v>
      </c>
    </row>
    <row r="432" spans="1:5" x14ac:dyDescent="0.15">
      <c r="A432" s="83" t="str">
        <f t="shared" si="6"/>
        <v>669:チオシアン酸銅（Ⅰ）</v>
      </c>
      <c r="B432" s="288">
        <v>669</v>
      </c>
      <c r="C432" s="288"/>
      <c r="D432" s="289" t="s">
        <v>1142</v>
      </c>
      <c r="E432" s="171" t="s">
        <v>1228</v>
      </c>
    </row>
    <row r="433" spans="1:5" x14ac:dyDescent="0.15">
      <c r="A433" s="83" t="str">
        <f t="shared" si="6"/>
        <v>670:シアノホス又はＣＹＡＰ</v>
      </c>
      <c r="B433" s="288">
        <v>670</v>
      </c>
      <c r="C433" s="288"/>
      <c r="D433" s="289" t="s">
        <v>1143</v>
      </c>
      <c r="E433" s="171" t="s">
        <v>1228</v>
      </c>
    </row>
    <row r="434" spans="1:5" x14ac:dyDescent="0.15">
      <c r="A434" s="83" t="str">
        <f t="shared" si="6"/>
        <v>671:ストレプトマイシン</v>
      </c>
      <c r="B434" s="288">
        <v>671</v>
      </c>
      <c r="C434" s="288"/>
      <c r="D434" s="289" t="s">
        <v>1144</v>
      </c>
      <c r="E434" s="171" t="s">
        <v>1228</v>
      </c>
    </row>
    <row r="435" spans="1:5" x14ac:dyDescent="0.15">
      <c r="A435" s="83" t="str">
        <f t="shared" si="6"/>
        <v>672:スピノサド</v>
      </c>
      <c r="B435" s="288">
        <v>672</v>
      </c>
      <c r="C435" s="288"/>
      <c r="D435" s="289" t="s">
        <v>1145</v>
      </c>
      <c r="E435" s="171" t="s">
        <v>1228</v>
      </c>
    </row>
    <row r="436" spans="1:5" x14ac:dyDescent="0.15">
      <c r="A436" s="83" t="str">
        <f t="shared" si="6"/>
        <v>673:デシルアルデヒド</v>
      </c>
      <c r="B436" s="288">
        <v>673</v>
      </c>
      <c r="C436" s="288"/>
      <c r="D436" s="289" t="s">
        <v>1146</v>
      </c>
      <c r="E436" s="171" t="s">
        <v>52</v>
      </c>
    </row>
    <row r="437" spans="1:5" x14ac:dyDescent="0.15">
      <c r="A437" s="83" t="str">
        <f t="shared" si="6"/>
        <v>674:テトラヒドロフラン</v>
      </c>
      <c r="B437" s="288">
        <v>674</v>
      </c>
      <c r="C437" s="288"/>
      <c r="D437" s="289" t="s">
        <v>1147</v>
      </c>
      <c r="E437" s="171" t="s">
        <v>462</v>
      </c>
    </row>
    <row r="438" spans="1:5" x14ac:dyDescent="0.15">
      <c r="A438" s="83" t="str">
        <f t="shared" si="6"/>
        <v>675:テトラフルオロエチレン</v>
      </c>
      <c r="B438" s="288">
        <v>675</v>
      </c>
      <c r="C438" s="288"/>
      <c r="D438" s="289" t="s">
        <v>1148</v>
      </c>
      <c r="E438" s="171" t="s">
        <v>462</v>
      </c>
    </row>
    <row r="439" spans="1:5" x14ac:dyDescent="0.15">
      <c r="A439" s="83" t="str">
        <f t="shared" si="6"/>
        <v>676:テトラピオン又はフルプロパネートナトリウム塩</v>
      </c>
      <c r="B439" s="288">
        <v>676</v>
      </c>
      <c r="C439" s="288"/>
      <c r="D439" s="289" t="s">
        <v>1149</v>
      </c>
      <c r="E439" s="171" t="s">
        <v>1228</v>
      </c>
    </row>
    <row r="440" spans="1:5" x14ac:dyDescent="0.15">
      <c r="A440" s="83" t="str">
        <f t="shared" si="6"/>
        <v>677:テトラメチルアンモニウム＝ヒドロキシド</v>
      </c>
      <c r="B440" s="288">
        <v>677</v>
      </c>
      <c r="C440" s="288"/>
      <c r="D440" s="289" t="s">
        <v>1150</v>
      </c>
      <c r="E440" s="171" t="s">
        <v>1228</v>
      </c>
    </row>
    <row r="441" spans="1:5" x14ac:dyDescent="0.15">
      <c r="A441" s="83" t="str">
        <f t="shared" si="6"/>
        <v>678:１－［（１Ｒ，２Ｒ，５Ｓ，７Ｒ）－２，６，６，８－テトラメチルトリシクロ［５．３．１．０（１，５）］ウンデカ－８－エン－９－イル］エタノン</v>
      </c>
      <c r="B441" s="288">
        <v>678</v>
      </c>
      <c r="C441" s="288"/>
      <c r="D441" s="289" t="s">
        <v>1151</v>
      </c>
      <c r="E441" s="171" t="s">
        <v>1228</v>
      </c>
    </row>
    <row r="442" spans="1:5" x14ac:dyDescent="0.15">
      <c r="A442" s="83" t="str">
        <f t="shared" si="6"/>
        <v>679:テルル及びその化合物</v>
      </c>
      <c r="B442" s="288">
        <v>679</v>
      </c>
      <c r="C442" s="288"/>
      <c r="D442" s="289" t="s">
        <v>1152</v>
      </c>
      <c r="E442" s="171" t="s">
        <v>1228</v>
      </c>
    </row>
    <row r="443" spans="1:5" x14ac:dyDescent="0.15">
      <c r="A443" s="83" t="str">
        <f t="shared" si="6"/>
        <v>680:ドデカン－１－チオール</v>
      </c>
      <c r="B443" s="288">
        <v>680</v>
      </c>
      <c r="C443" s="288"/>
      <c r="D443" s="289" t="s">
        <v>1153</v>
      </c>
      <c r="E443" s="171" t="s">
        <v>1228</v>
      </c>
    </row>
    <row r="444" spans="1:5" x14ac:dyDescent="0.15">
      <c r="A444" s="83" t="str">
        <f t="shared" si="6"/>
        <v>681:２－（Ｎ－ドデシル－Ｎ，Ｎ－ジメチルアンモニオ）アセタート</v>
      </c>
      <c r="B444" s="288">
        <v>681</v>
      </c>
      <c r="C444" s="288"/>
      <c r="D444" s="289" t="s">
        <v>1154</v>
      </c>
      <c r="E444" s="171" t="s">
        <v>1228</v>
      </c>
    </row>
    <row r="445" spans="1:5" x14ac:dyDescent="0.15">
      <c r="A445" s="83" t="str">
        <f t="shared" si="6"/>
        <v>682:メラミン</v>
      </c>
      <c r="B445" s="288">
        <v>682</v>
      </c>
      <c r="C445" s="288"/>
      <c r="D445" s="289" t="s">
        <v>1155</v>
      </c>
      <c r="E445" s="171" t="s">
        <v>1228</v>
      </c>
    </row>
    <row r="446" spans="1:5" x14ac:dyDescent="0.15">
      <c r="A446" s="83" t="str">
        <f t="shared" si="6"/>
        <v>683:トリイソプロパノールアミン</v>
      </c>
      <c r="B446" s="288">
        <v>683</v>
      </c>
      <c r="C446" s="288"/>
      <c r="D446" s="289" t="s">
        <v>1156</v>
      </c>
      <c r="E446" s="171" t="s">
        <v>1228</v>
      </c>
    </row>
    <row r="447" spans="1:5" x14ac:dyDescent="0.15">
      <c r="A447" s="83" t="str">
        <f t="shared" si="6"/>
        <v>684:トリオクチルアミン</v>
      </c>
      <c r="B447" s="288">
        <v>684</v>
      </c>
      <c r="C447" s="288"/>
      <c r="D447" s="289" t="s">
        <v>1157</v>
      </c>
      <c r="E447" s="171" t="s">
        <v>1228</v>
      </c>
    </row>
    <row r="448" spans="1:5" x14ac:dyDescent="0.15">
      <c r="A448" s="83" t="str">
        <f t="shared" si="6"/>
        <v>685:キャプタン</v>
      </c>
      <c r="B448" s="288">
        <v>685</v>
      </c>
      <c r="C448" s="288"/>
      <c r="D448" s="289" t="s">
        <v>1158</v>
      </c>
      <c r="E448" s="171" t="s">
        <v>1228</v>
      </c>
    </row>
    <row r="449" spans="1:5" x14ac:dyDescent="0.15">
      <c r="A449" s="83" t="str">
        <f t="shared" si="6"/>
        <v>686:トリシクロ［５．２．１．０（２，６）］デカ－４－エン－３－イル＝プロピオナート</v>
      </c>
      <c r="B449" s="288">
        <v>686</v>
      </c>
      <c r="C449" s="288"/>
      <c r="D449" s="289" t="s">
        <v>1159</v>
      </c>
      <c r="E449" s="171" t="s">
        <v>1228</v>
      </c>
    </row>
    <row r="450" spans="1:5" x14ac:dyDescent="0.15">
      <c r="A450" s="83" t="str">
        <f t="shared" si="6"/>
        <v>687:トリメチルアミン</v>
      </c>
      <c r="B450" s="288">
        <v>687</v>
      </c>
      <c r="C450" s="288"/>
      <c r="D450" s="289" t="s">
        <v>1160</v>
      </c>
      <c r="E450" s="171" t="s">
        <v>462</v>
      </c>
    </row>
    <row r="451" spans="1:5" x14ac:dyDescent="0.15">
      <c r="A451" s="83" t="str">
        <f t="shared" si="6"/>
        <v>688:トリメチル（オクタデシル）アンモニウムの塩</v>
      </c>
      <c r="B451" s="288">
        <v>688</v>
      </c>
      <c r="C451" s="288"/>
      <c r="D451" s="289" t="s">
        <v>1161</v>
      </c>
      <c r="E451" s="171" t="s">
        <v>1228</v>
      </c>
    </row>
    <row r="452" spans="1:5" x14ac:dyDescent="0.15">
      <c r="A452" s="83" t="str">
        <f t="shared" ref="A452:A515" si="7">CONCATENATE(B452,":",D452)</f>
        <v>689:（Ｅ）－４－（２，６，６－トリメチルシクロヘキサ－１－エン－１－イル）ブタ－３－エン－２－オン</v>
      </c>
      <c r="B452" s="288">
        <v>689</v>
      </c>
      <c r="C452" s="288"/>
      <c r="D452" s="289" t="s">
        <v>1162</v>
      </c>
      <c r="E452" s="171" t="s">
        <v>1228</v>
      </c>
    </row>
    <row r="453" spans="1:5" x14ac:dyDescent="0.15">
      <c r="A453" s="83" t="str">
        <f t="shared" si="7"/>
        <v>690:Ｎ，Ｎ，Ｎ－トリメチルドデカン－１－アミニウムの塩</v>
      </c>
      <c r="B453" s="288">
        <v>690</v>
      </c>
      <c r="C453" s="288"/>
      <c r="D453" s="289" t="s">
        <v>1163</v>
      </c>
      <c r="E453" s="171" t="s">
        <v>1228</v>
      </c>
    </row>
    <row r="454" spans="1:5" x14ac:dyDescent="0.15">
      <c r="A454" s="83" t="str">
        <f t="shared" si="7"/>
        <v>691:トリメチルベンゼン</v>
      </c>
      <c r="B454" s="288">
        <v>691</v>
      </c>
      <c r="C454" s="288"/>
      <c r="D454" s="289" t="s">
        <v>1164</v>
      </c>
      <c r="E454" s="171" t="s">
        <v>52</v>
      </c>
    </row>
    <row r="455" spans="1:5" x14ac:dyDescent="0.15">
      <c r="A455" s="83" t="str">
        <f t="shared" si="7"/>
        <v>692:２，４，４－トリメチルペンタ－１－エン及び２，４，４－トリメチルペンタ－２－エンの混合物</v>
      </c>
      <c r="B455" s="288">
        <v>692</v>
      </c>
      <c r="C455" s="288"/>
      <c r="D455" s="289" t="s">
        <v>1165</v>
      </c>
      <c r="E455" s="171" t="s">
        <v>1228</v>
      </c>
    </row>
    <row r="456" spans="1:5" x14ac:dyDescent="0.15">
      <c r="A456" s="83" t="str">
        <f t="shared" si="7"/>
        <v>693:トリメトキシ－［３－（オキシラン－２－イルメトキシ）プロピル］シラン</v>
      </c>
      <c r="B456" s="288">
        <v>693</v>
      </c>
      <c r="C456" s="288"/>
      <c r="D456" s="289" t="s">
        <v>1166</v>
      </c>
      <c r="E456" s="171" t="s">
        <v>52</v>
      </c>
    </row>
    <row r="457" spans="1:5" x14ac:dyDescent="0.15">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1167</v>
      </c>
      <c r="E457" s="171" t="s">
        <v>1228</v>
      </c>
    </row>
    <row r="458" spans="1:5" x14ac:dyDescent="0.15">
      <c r="A458" s="83" t="str">
        <f t="shared" si="7"/>
        <v>695:ナトリウム＝１－オキソ－１ラムダ（５）－ピリジン－２－チオラート</v>
      </c>
      <c r="B458" s="288">
        <v>695</v>
      </c>
      <c r="C458" s="288"/>
      <c r="D458" s="289" t="s">
        <v>1168</v>
      </c>
      <c r="E458" s="171" t="s">
        <v>1228</v>
      </c>
    </row>
    <row r="459" spans="1:5" x14ac:dyDescent="0.15">
      <c r="A459" s="83" t="str">
        <f t="shared" si="7"/>
        <v>696:ナトリウム＝（ドデカノイルオキシ）ベンゼンスルホナート</v>
      </c>
      <c r="B459" s="288">
        <v>696</v>
      </c>
      <c r="C459" s="288"/>
      <c r="D459" s="289" t="s">
        <v>1169</v>
      </c>
      <c r="E459" s="171" t="s">
        <v>1228</v>
      </c>
    </row>
    <row r="460" spans="1:5" x14ac:dyDescent="0.15">
      <c r="A460" s="83" t="str">
        <f t="shared" si="7"/>
        <v>697:鉛及びその化合物</v>
      </c>
      <c r="B460" s="288">
        <v>697</v>
      </c>
      <c r="C460" s="288" t="s">
        <v>854</v>
      </c>
      <c r="D460" s="289" t="s">
        <v>1170</v>
      </c>
      <c r="E460" s="171" t="s">
        <v>1228</v>
      </c>
    </row>
    <row r="461" spans="1:5" x14ac:dyDescent="0.15">
      <c r="A461" s="83" t="str">
        <f t="shared" si="7"/>
        <v>698:ニトリロ三酢酸及びそのナトリウム塩</v>
      </c>
      <c r="B461" s="288">
        <v>698</v>
      </c>
      <c r="C461" s="288"/>
      <c r="D461" s="289" t="s">
        <v>1171</v>
      </c>
      <c r="E461" s="171" t="s">
        <v>1228</v>
      </c>
    </row>
    <row r="462" spans="1:5" x14ac:dyDescent="0.15">
      <c r="A462" s="83" t="str">
        <f t="shared" si="7"/>
        <v>699:パラホルムアルデヒド</v>
      </c>
      <c r="B462" s="288">
        <v>699</v>
      </c>
      <c r="C462" s="288"/>
      <c r="D462" s="289" t="s">
        <v>1172</v>
      </c>
      <c r="E462" s="171" t="s">
        <v>462</v>
      </c>
    </row>
    <row r="463" spans="1:5" x14ac:dyDescent="0.15">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1173</v>
      </c>
      <c r="E463" s="171" t="s">
        <v>1228</v>
      </c>
    </row>
    <row r="464" spans="1:5" x14ac:dyDescent="0.15">
      <c r="A464" s="83" t="str">
        <f t="shared" si="7"/>
        <v>701:プロメトリン</v>
      </c>
      <c r="B464" s="288">
        <v>701</v>
      </c>
      <c r="C464" s="288"/>
      <c r="D464" s="289" t="s">
        <v>1174</v>
      </c>
      <c r="E464" s="171" t="s">
        <v>1228</v>
      </c>
    </row>
    <row r="465" spans="1:5" x14ac:dyDescent="0.15">
      <c r="A465" s="83" t="str">
        <f t="shared" si="7"/>
        <v>702:ビス（２－エチルヘキシル）＝（Ｚ）－ブタ－２－エンジオアート</v>
      </c>
      <c r="B465" s="279">
        <v>702</v>
      </c>
      <c r="C465" s="279"/>
      <c r="D465" s="279" t="s">
        <v>1175</v>
      </c>
      <c r="E465" s="287" t="s">
        <v>1228</v>
      </c>
    </row>
    <row r="466" spans="1:5" x14ac:dyDescent="0.15">
      <c r="A466" s="83" t="str">
        <f t="shared" si="7"/>
        <v>703:ビス（２－スルフィドピリジン－１－オラト）銅</v>
      </c>
      <c r="B466" s="279">
        <v>703</v>
      </c>
      <c r="C466" s="279"/>
      <c r="D466" s="279" t="s">
        <v>1176</v>
      </c>
      <c r="E466" s="287" t="s">
        <v>1228</v>
      </c>
    </row>
    <row r="467" spans="1:5" x14ac:dyDescent="0.15">
      <c r="A467" s="83" t="str">
        <f t="shared" si="7"/>
        <v>704:（Ｔ－４）－ビス［２－（チオキソ－カッパＳ）－ピリジン－１（２Ｈ）－オラト－カッパＯ］亜鉛（Ⅱ）</v>
      </c>
      <c r="B467" s="279">
        <v>704</v>
      </c>
      <c r="C467" s="279"/>
      <c r="D467" s="279" t="s">
        <v>1177</v>
      </c>
      <c r="E467" s="287" t="s">
        <v>1228</v>
      </c>
    </row>
    <row r="468" spans="1:5" x14ac:dyDescent="0.15">
      <c r="A468" s="83" t="str">
        <f t="shared" si="7"/>
        <v>705:ビス（２，２，６，６－テトラメチル－４－ピペリジル）＝セバケート</v>
      </c>
      <c r="B468" s="279">
        <v>705</v>
      </c>
      <c r="C468" s="279"/>
      <c r="D468" s="279" t="s">
        <v>1178</v>
      </c>
      <c r="E468" s="287" t="s">
        <v>1228</v>
      </c>
    </row>
    <row r="469" spans="1:5" x14ac:dyDescent="0.15">
      <c r="A469" s="83" t="str">
        <f t="shared" si="7"/>
        <v>706:ビス（トリブチルスズ）＝オキシド</v>
      </c>
      <c r="B469" s="279">
        <v>706</v>
      </c>
      <c r="C469" s="279" t="s">
        <v>854</v>
      </c>
      <c r="D469" s="279" t="s">
        <v>1179</v>
      </c>
      <c r="E469" s="287" t="s">
        <v>1228</v>
      </c>
    </row>
    <row r="470" spans="1:5" x14ac:dyDescent="0.15">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1180</v>
      </c>
      <c r="E470" s="287" t="s">
        <v>1228</v>
      </c>
    </row>
    <row r="471" spans="1:5" x14ac:dyDescent="0.15">
      <c r="A471" s="83" t="str">
        <f t="shared" si="7"/>
        <v>708:（１－ヒドロキシエタン－１，１－ジイル）ジホスホン酸並びにそのカリウム塩及びナトリウム塩</v>
      </c>
      <c r="B471" s="279">
        <v>708</v>
      </c>
      <c r="C471" s="279"/>
      <c r="D471" s="279" t="s">
        <v>1181</v>
      </c>
      <c r="E471" s="287" t="s">
        <v>1228</v>
      </c>
    </row>
    <row r="472" spans="1:5" x14ac:dyDescent="0.15">
      <c r="A472" s="83" t="str">
        <f t="shared" si="7"/>
        <v>709:ヘリオトロピン</v>
      </c>
      <c r="B472" s="279">
        <v>709</v>
      </c>
      <c r="C472" s="279"/>
      <c r="D472" s="279" t="s">
        <v>1182</v>
      </c>
      <c r="E472" s="287" t="s">
        <v>1228</v>
      </c>
    </row>
    <row r="473" spans="1:5" x14ac:dyDescent="0.15">
      <c r="A473" s="83" t="str">
        <f t="shared" si="7"/>
        <v>710:フタル酸ジオクチル</v>
      </c>
      <c r="B473" s="279">
        <v>710</v>
      </c>
      <c r="C473" s="279"/>
      <c r="D473" s="279" t="s">
        <v>1183</v>
      </c>
      <c r="E473" s="287" t="s">
        <v>52</v>
      </c>
    </row>
    <row r="474" spans="1:5" x14ac:dyDescent="0.15">
      <c r="A474" s="83" t="str">
        <f t="shared" si="7"/>
        <v>711:２－ターシャリ－ブチルアミノ－４－シクロプロピルアミノ－６－メチルチオ－１，３，５－トリアジン</v>
      </c>
      <c r="B474" s="279">
        <v>711</v>
      </c>
      <c r="C474" s="279"/>
      <c r="D474" s="279" t="s">
        <v>1184</v>
      </c>
      <c r="E474" s="287" t="s">
        <v>1228</v>
      </c>
    </row>
    <row r="475" spans="1:5" x14ac:dyDescent="0.15">
      <c r="A475" s="83" t="str">
        <f t="shared" si="7"/>
        <v>712:ターシャリ－ブチル＝２－エチルペルオキシヘキサノアート</v>
      </c>
      <c r="B475" s="279">
        <v>712</v>
      </c>
      <c r="C475" s="279"/>
      <c r="D475" s="279" t="s">
        <v>1185</v>
      </c>
      <c r="E475" s="287" t="s">
        <v>52</v>
      </c>
    </row>
    <row r="476" spans="1:5" x14ac:dyDescent="0.15">
      <c r="A476" s="83" t="str">
        <f t="shared" si="7"/>
        <v>713:２－ターシャリ－ブチルシクロヘキシル＝アセタート</v>
      </c>
      <c r="B476" s="279">
        <v>713</v>
      </c>
      <c r="C476" s="279"/>
      <c r="D476" s="279" t="s">
        <v>1186</v>
      </c>
      <c r="E476" s="287" t="s">
        <v>52</v>
      </c>
    </row>
    <row r="477" spans="1:5" x14ac:dyDescent="0.15">
      <c r="A477" s="83" t="str">
        <f t="shared" si="7"/>
        <v>714:４－ターシャリ－ブチルシクロヘキシル＝アセタート</v>
      </c>
      <c r="B477" s="279">
        <v>714</v>
      </c>
      <c r="C477" s="279"/>
      <c r="D477" s="279" t="s">
        <v>1187</v>
      </c>
      <c r="E477" s="287" t="s">
        <v>52</v>
      </c>
    </row>
    <row r="478" spans="1:5" x14ac:dyDescent="0.15">
      <c r="A478" s="83" t="str">
        <f t="shared" si="7"/>
        <v>715:テブチウロン</v>
      </c>
      <c r="B478" s="279">
        <v>715</v>
      </c>
      <c r="C478" s="279"/>
      <c r="D478" s="279" t="s">
        <v>1188</v>
      </c>
      <c r="E478" s="287" t="s">
        <v>1228</v>
      </c>
    </row>
    <row r="479" spans="1:5" x14ac:dyDescent="0.15">
      <c r="A479" s="83" t="str">
        <f t="shared" si="7"/>
        <v>716:シフルメトフェン</v>
      </c>
      <c r="B479" s="279">
        <v>716</v>
      </c>
      <c r="C479" s="279"/>
      <c r="D479" s="279" t="s">
        <v>1189</v>
      </c>
      <c r="E479" s="287" t="s">
        <v>1228</v>
      </c>
    </row>
    <row r="480" spans="1:5" x14ac:dyDescent="0.15">
      <c r="A480" s="83" t="str">
        <f t="shared" si="7"/>
        <v>717:３－（４－ターシャリ－ブチルフェニル）プロパナール</v>
      </c>
      <c r="B480" s="279">
        <v>717</v>
      </c>
      <c r="C480" s="279"/>
      <c r="D480" s="279" t="s">
        <v>1190</v>
      </c>
      <c r="E480" s="287" t="s">
        <v>1228</v>
      </c>
    </row>
    <row r="481" spans="1:5" x14ac:dyDescent="0.15">
      <c r="A481" s="83" t="str">
        <f t="shared" si="7"/>
        <v>718:３－（４－ターシャリ－ブチルフェニル）－２－メチルプロパナール</v>
      </c>
      <c r="B481" s="279">
        <v>718</v>
      </c>
      <c r="C481" s="279"/>
      <c r="D481" s="279" t="s">
        <v>1191</v>
      </c>
      <c r="E481" s="287" t="s">
        <v>1228</v>
      </c>
    </row>
    <row r="482" spans="1:5" x14ac:dyDescent="0.15">
      <c r="A482" s="83" t="str">
        <f t="shared" si="7"/>
        <v>719:２－ターシャリ－ブチルフェノール</v>
      </c>
      <c r="B482" s="279">
        <v>719</v>
      </c>
      <c r="C482" s="279"/>
      <c r="D482" s="279" t="s">
        <v>1192</v>
      </c>
      <c r="E482" s="287" t="s">
        <v>52</v>
      </c>
    </row>
    <row r="483" spans="1:5" x14ac:dyDescent="0.15">
      <c r="A483" s="83" t="str">
        <f t="shared" si="7"/>
        <v>720:２－ターシャリ－ブトキシエタノール</v>
      </c>
      <c r="B483" s="279">
        <v>720</v>
      </c>
      <c r="C483" s="279"/>
      <c r="D483" s="279" t="s">
        <v>1193</v>
      </c>
      <c r="E483" s="287" t="s">
        <v>52</v>
      </c>
    </row>
    <row r="484" spans="1:5" x14ac:dyDescent="0.15">
      <c r="A484" s="83" t="str">
        <f t="shared" si="7"/>
        <v>721:フルフラール</v>
      </c>
      <c r="B484" s="279">
        <v>721</v>
      </c>
      <c r="C484" s="279"/>
      <c r="D484" s="279" t="s">
        <v>1194</v>
      </c>
      <c r="E484" s="287" t="s">
        <v>52</v>
      </c>
    </row>
    <row r="485" spans="1:5" x14ac:dyDescent="0.15">
      <c r="A485" s="83" t="str">
        <f t="shared" si="7"/>
        <v>722:クロルフェナピル</v>
      </c>
      <c r="B485" s="279">
        <v>722</v>
      </c>
      <c r="C485" s="279"/>
      <c r="D485" s="279" t="s">
        <v>1195</v>
      </c>
      <c r="E485" s="287" t="s">
        <v>1228</v>
      </c>
    </row>
    <row r="486" spans="1:5" x14ac:dyDescent="0.15">
      <c r="A486" s="83" t="str">
        <f t="shared" si="7"/>
        <v>723:クロラントラニリプロール</v>
      </c>
      <c r="B486" s="279">
        <v>723</v>
      </c>
      <c r="C486" s="279"/>
      <c r="D486" s="279" t="s">
        <v>1196</v>
      </c>
      <c r="E486" s="287" t="s">
        <v>1228</v>
      </c>
    </row>
    <row r="487" spans="1:5" x14ac:dyDescent="0.15">
      <c r="A487" s="83" t="str">
        <f t="shared" si="7"/>
        <v>724:アミスルブロム</v>
      </c>
      <c r="B487" s="279">
        <v>724</v>
      </c>
      <c r="C487" s="279"/>
      <c r="D487" s="279" t="s">
        <v>1197</v>
      </c>
      <c r="E487" s="287" t="s">
        <v>1228</v>
      </c>
    </row>
    <row r="488" spans="1:5" x14ac:dyDescent="0.15">
      <c r="A488" s="83" t="str">
        <f t="shared" si="7"/>
        <v>725:ヘキサヒドロ－１，３，５－トリス（２－ヒドロキシエチル）－１，３，５－トリアジン</v>
      </c>
      <c r="B488" s="279">
        <v>725</v>
      </c>
      <c r="C488" s="279"/>
      <c r="D488" s="279" t="s">
        <v>1198</v>
      </c>
      <c r="E488" s="287" t="s">
        <v>1228</v>
      </c>
    </row>
    <row r="489" spans="1:5" x14ac:dyDescent="0.15">
      <c r="A489" s="83" t="str">
        <f t="shared" si="7"/>
        <v>726:４，６，６，７，８，８－ヘキサメチル－１，３，４，６，７，８－ヘキサヒドロシクロペンタ［ｇ］イソクロメン</v>
      </c>
      <c r="B489" s="279">
        <v>726</v>
      </c>
      <c r="C489" s="279"/>
      <c r="D489" s="279" t="s">
        <v>1199</v>
      </c>
      <c r="E489" s="287" t="s">
        <v>1228</v>
      </c>
    </row>
    <row r="490" spans="1:5" x14ac:dyDescent="0.15">
      <c r="A490" s="83" t="str">
        <f t="shared" si="7"/>
        <v>727:ヘキサンジヒドラジド</v>
      </c>
      <c r="B490" s="279">
        <v>727</v>
      </c>
      <c r="C490" s="279"/>
      <c r="D490" s="279" t="s">
        <v>1200</v>
      </c>
      <c r="E490" s="287" t="s">
        <v>1228</v>
      </c>
    </row>
    <row r="491" spans="1:5" x14ac:dyDescent="0.15">
      <c r="A491" s="83" t="str">
        <f t="shared" si="7"/>
        <v>728:ヘキシル＝２－ヒドロキシベンゾアート</v>
      </c>
      <c r="B491" s="279">
        <v>728</v>
      </c>
      <c r="C491" s="279"/>
      <c r="D491" s="279" t="s">
        <v>1201</v>
      </c>
      <c r="E491" s="287" t="s">
        <v>1228</v>
      </c>
    </row>
    <row r="492" spans="1:5" x14ac:dyDescent="0.15">
      <c r="A492" s="83" t="str">
        <f t="shared" si="7"/>
        <v>729:１－ヘキセン</v>
      </c>
      <c r="B492" s="279">
        <v>729</v>
      </c>
      <c r="C492" s="279"/>
      <c r="D492" s="279" t="s">
        <v>1202</v>
      </c>
      <c r="E492" s="287" t="s">
        <v>462</v>
      </c>
    </row>
    <row r="493" spans="1:5" x14ac:dyDescent="0.15">
      <c r="A493" s="83" t="str">
        <f t="shared" si="7"/>
        <v>730:ヘプタクロルエポキシド</v>
      </c>
      <c r="B493" s="279">
        <v>730</v>
      </c>
      <c r="C493" s="279"/>
      <c r="D493" s="279" t="s">
        <v>1203</v>
      </c>
      <c r="E493" s="287" t="s">
        <v>1228</v>
      </c>
    </row>
    <row r="494" spans="1:5" x14ac:dyDescent="0.15">
      <c r="A494" s="83" t="str">
        <f t="shared" si="7"/>
        <v>731:ヘプタン</v>
      </c>
      <c r="B494" s="279">
        <v>731</v>
      </c>
      <c r="C494" s="279"/>
      <c r="D494" s="279" t="s">
        <v>1204</v>
      </c>
      <c r="E494" s="287" t="s">
        <v>462</v>
      </c>
    </row>
    <row r="495" spans="1:5" x14ac:dyDescent="0.15">
      <c r="A495" s="83" t="str">
        <f t="shared" si="7"/>
        <v>732:５－ヘプチルオキソラン－２－オン</v>
      </c>
      <c r="B495" s="279">
        <v>732</v>
      </c>
      <c r="C495" s="279"/>
      <c r="D495" s="279" t="s">
        <v>1205</v>
      </c>
      <c r="E495" s="287" t="s">
        <v>1228</v>
      </c>
    </row>
    <row r="496" spans="1:5" x14ac:dyDescent="0.15">
      <c r="A496" s="83" t="str">
        <f t="shared" si="7"/>
        <v>733:ペルフルオロオクタン酸（別名ＰＦＯＡ）及びその塩</v>
      </c>
      <c r="B496" s="279">
        <v>733</v>
      </c>
      <c r="C496" s="279"/>
      <c r="D496" s="279" t="s">
        <v>1206</v>
      </c>
      <c r="E496" s="287" t="s">
        <v>1228</v>
      </c>
    </row>
    <row r="497" spans="1:5" x14ac:dyDescent="0.15">
      <c r="A497" s="83" t="str">
        <f t="shared" si="7"/>
        <v>734:２－ベンジリデンオクタナール</v>
      </c>
      <c r="B497" s="279">
        <v>734</v>
      </c>
      <c r="C497" s="279"/>
      <c r="D497" s="279" t="s">
        <v>1207</v>
      </c>
      <c r="E497" s="287" t="s">
        <v>1228</v>
      </c>
    </row>
    <row r="498" spans="1:5" x14ac:dyDescent="0.15">
      <c r="A498" s="83" t="str">
        <f t="shared" si="7"/>
        <v>735:３－（１，３－ベンゾジオキソール－５－イル）－２－メチルプロパナール</v>
      </c>
      <c r="B498" s="279">
        <v>735</v>
      </c>
      <c r="C498" s="279"/>
      <c r="D498" s="279" t="s">
        <v>1208</v>
      </c>
      <c r="E498" s="287" t="s">
        <v>1228</v>
      </c>
    </row>
    <row r="499" spans="1:5" x14ac:dyDescent="0.15">
      <c r="A499" s="83" t="str">
        <f t="shared" si="7"/>
        <v>736:無水酢酸</v>
      </c>
      <c r="B499" s="279">
        <v>736</v>
      </c>
      <c r="C499" s="279"/>
      <c r="D499" s="279" t="s">
        <v>1209</v>
      </c>
      <c r="E499" s="287" t="s">
        <v>462</v>
      </c>
    </row>
    <row r="500" spans="1:5" x14ac:dyDescent="0.15">
      <c r="A500" s="83" t="str">
        <f t="shared" si="7"/>
        <v>737:メチルイソブチルケトン</v>
      </c>
      <c r="B500" s="279">
        <v>737</v>
      </c>
      <c r="C500" s="279"/>
      <c r="D500" s="279" t="s">
        <v>1210</v>
      </c>
      <c r="E500" s="287" t="s">
        <v>462</v>
      </c>
    </row>
    <row r="501" spans="1:5" x14ac:dyDescent="0.15">
      <c r="A501" s="83" t="str">
        <f t="shared" si="7"/>
        <v>738:メチル＝２－（３－オキソ－２－ペンチルシクロペンチル）アセタート</v>
      </c>
      <c r="B501" s="279">
        <v>738</v>
      </c>
      <c r="C501" s="279"/>
      <c r="D501" s="279" t="s">
        <v>1211</v>
      </c>
      <c r="E501" s="287" t="s">
        <v>1228</v>
      </c>
    </row>
    <row r="502" spans="1:5" x14ac:dyDescent="0.15">
      <c r="A502" s="83" t="str">
        <f t="shared" si="7"/>
        <v>739:オレオイルザルコシン</v>
      </c>
      <c r="B502" s="279">
        <v>739</v>
      </c>
      <c r="C502" s="279"/>
      <c r="D502" s="279" t="s">
        <v>1212</v>
      </c>
      <c r="E502" s="287" t="s">
        <v>1228</v>
      </c>
    </row>
    <row r="503" spans="1:5" x14ac:dyDescent="0.15">
      <c r="A503" s="83" t="str">
        <f t="shared" si="7"/>
        <v>740:メタムナトリウム塩</v>
      </c>
      <c r="B503" s="279">
        <v>740</v>
      </c>
      <c r="C503" s="279"/>
      <c r="D503" s="279" t="s">
        <v>1213</v>
      </c>
      <c r="E503" s="287" t="s">
        <v>1228</v>
      </c>
    </row>
    <row r="504" spans="1:5" x14ac:dyDescent="0.15">
      <c r="A504" s="83" t="str">
        <f t="shared" si="7"/>
        <v>741:Ｎ－メチルジデカン－１－イルアミン</v>
      </c>
      <c r="B504" s="279">
        <v>741</v>
      </c>
      <c r="C504" s="279"/>
      <c r="D504" s="279" t="s">
        <v>1214</v>
      </c>
      <c r="E504" s="287" t="s">
        <v>1228</v>
      </c>
    </row>
    <row r="505" spans="1:5" x14ac:dyDescent="0.15">
      <c r="A505" s="83" t="str">
        <f t="shared" si="7"/>
        <v>742:ジメタメトリン</v>
      </c>
      <c r="B505" s="279">
        <v>742</v>
      </c>
      <c r="C505" s="279"/>
      <c r="D505" s="279" t="s">
        <v>1215</v>
      </c>
      <c r="E505" s="287" t="s">
        <v>1228</v>
      </c>
    </row>
    <row r="506" spans="1:5" x14ac:dyDescent="0.15">
      <c r="A506" s="83" t="str">
        <f t="shared" si="7"/>
        <v>743:メチル＝ドデカノアート</v>
      </c>
      <c r="B506" s="279">
        <v>743</v>
      </c>
      <c r="C506" s="279"/>
      <c r="D506" s="279" t="s">
        <v>1216</v>
      </c>
      <c r="E506" s="287" t="s">
        <v>1228</v>
      </c>
    </row>
    <row r="507" spans="1:5" x14ac:dyDescent="0.15">
      <c r="A507" s="83" t="str">
        <f t="shared" si="7"/>
        <v>744:（Ｅ）－３－メチル－４－（２，６，６－トリメチルシクロヘキサ－２－エン－１－イル）ブタ－３－エン－２－オン</v>
      </c>
      <c r="B507" s="279">
        <v>744</v>
      </c>
      <c r="C507" s="279"/>
      <c r="D507" s="279" t="s">
        <v>1217</v>
      </c>
      <c r="E507" s="287" t="s">
        <v>1228</v>
      </c>
    </row>
    <row r="508" spans="1:5" x14ac:dyDescent="0.15">
      <c r="A508" s="83" t="str">
        <f t="shared" si="7"/>
        <v>745:ジノテフラン</v>
      </c>
      <c r="B508" s="279">
        <v>745</v>
      </c>
      <c r="C508" s="279"/>
      <c r="D508" s="279" t="s">
        <v>1218</v>
      </c>
      <c r="E508" s="287" t="s">
        <v>1228</v>
      </c>
    </row>
    <row r="509" spans="1:5" x14ac:dyDescent="0.15">
      <c r="A509" s="83" t="str">
        <f t="shared" si="7"/>
        <v>746:Ｎ－メチル－２－ピロリドン</v>
      </c>
      <c r="B509" s="279">
        <v>746</v>
      </c>
      <c r="C509" s="279"/>
      <c r="D509" s="279" t="s">
        <v>1219</v>
      </c>
      <c r="E509" s="287" t="s">
        <v>52</v>
      </c>
    </row>
    <row r="510" spans="1:5" x14ac:dyDescent="0.15">
      <c r="A510" s="83" t="str">
        <f t="shared" si="7"/>
        <v>747:２－メチルプロパン－２－チオール</v>
      </c>
      <c r="B510" s="279">
        <v>747</v>
      </c>
      <c r="C510" s="279"/>
      <c r="D510" s="279" t="s">
        <v>1220</v>
      </c>
      <c r="E510" s="287" t="s">
        <v>462</v>
      </c>
    </row>
    <row r="511" spans="1:5" x14ac:dyDescent="0.15">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1221</v>
      </c>
      <c r="E511" s="287" t="s">
        <v>1228</v>
      </c>
    </row>
    <row r="512" spans="1:5" x14ac:dyDescent="0.15">
      <c r="A512" s="83" t="str">
        <f t="shared" si="7"/>
        <v>749:３－メトキシアニリン</v>
      </c>
      <c r="B512" s="279">
        <v>749</v>
      </c>
      <c r="C512" s="279"/>
      <c r="D512" s="279" t="s">
        <v>1222</v>
      </c>
      <c r="E512" s="287" t="s">
        <v>52</v>
      </c>
    </row>
    <row r="513" spans="1:5" x14ac:dyDescent="0.15">
      <c r="A513" s="83" t="str">
        <f t="shared" si="7"/>
        <v>750:メトミノストロビン</v>
      </c>
      <c r="B513" s="279">
        <v>750</v>
      </c>
      <c r="C513" s="279"/>
      <c r="D513" s="279" t="s">
        <v>1223</v>
      </c>
      <c r="E513" s="287" t="s">
        <v>1228</v>
      </c>
    </row>
    <row r="514" spans="1:5" x14ac:dyDescent="0.15">
      <c r="A514" s="83" t="str">
        <f t="shared" si="7"/>
        <v>751:２－（２－メトキシエトキシ）エタノール</v>
      </c>
      <c r="B514" s="279">
        <v>751</v>
      </c>
      <c r="C514" s="279"/>
      <c r="D514" s="279" t="s">
        <v>1224</v>
      </c>
      <c r="E514" s="287" t="s">
        <v>52</v>
      </c>
    </row>
    <row r="515" spans="1:5" x14ac:dyDescent="0.15">
      <c r="A515" s="83" t="str">
        <f t="shared" si="7"/>
        <v>752:１－メトキシ－２－（２－メトキシエトキシ）エタン</v>
      </c>
      <c r="B515" s="279">
        <v>752</v>
      </c>
      <c r="C515" s="279"/>
      <c r="D515" s="279" t="s">
        <v>1225</v>
      </c>
      <c r="E515" s="287" t="s">
        <v>52</v>
      </c>
    </row>
    <row r="516" spans="1:5" x14ac:dyDescent="0.15">
      <c r="A516" s="83" t="str">
        <f t="shared" ref="A516:A517" si="8">CONCATENATE(B516,":",D516)</f>
        <v>753:硫化（２，４，４－トリメチルペンテン）</v>
      </c>
      <c r="B516" s="279">
        <v>753</v>
      </c>
      <c r="C516" s="279"/>
      <c r="D516" s="279" t="s">
        <v>1226</v>
      </c>
      <c r="E516" s="287" t="s">
        <v>1228</v>
      </c>
    </row>
    <row r="517" spans="1:5" x14ac:dyDescent="0.15">
      <c r="A517" s="83" t="str">
        <f t="shared" si="8"/>
        <v>754:硫酸ジメチル</v>
      </c>
      <c r="B517" s="279">
        <v>754</v>
      </c>
      <c r="C517" s="279"/>
      <c r="D517" s="279" t="s">
        <v>1227</v>
      </c>
      <c r="E517" s="287" t="s">
        <v>1229</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5" x14ac:dyDescent="0.15"/>
  <cols>
    <col min="1" max="1" width="35" bestFit="1" customWidth="1"/>
    <col min="3" max="3" width="33.375" bestFit="1" customWidth="1"/>
    <col min="4" max="4" width="31.625" bestFit="1" customWidth="1"/>
  </cols>
  <sheetData>
    <row r="1" spans="1:4" x14ac:dyDescent="0.15">
      <c r="A1" t="s">
        <v>53</v>
      </c>
    </row>
    <row r="2" spans="1:4" x14ac:dyDescent="0.15">
      <c r="A2" t="s">
        <v>157</v>
      </c>
      <c r="B2" t="s">
        <v>943</v>
      </c>
      <c r="C2" t="s">
        <v>157</v>
      </c>
      <c r="D2" t="s">
        <v>1232</v>
      </c>
    </row>
    <row r="3" spans="1:4" x14ac:dyDescent="0.15">
      <c r="A3" t="s">
        <v>1234</v>
      </c>
      <c r="B3">
        <v>24</v>
      </c>
      <c r="C3" t="s">
        <v>1010</v>
      </c>
      <c r="D3" t="s">
        <v>1231</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5" x14ac:dyDescent="0.15"/>
  <cols>
    <col min="1" max="1" width="3.875" customWidth="1"/>
    <col min="2" max="2" width="1.625" customWidth="1"/>
    <col min="3" max="3" width="17.125" customWidth="1"/>
    <col min="4" max="4" width="15.25" customWidth="1"/>
    <col min="5" max="5" width="20.25" customWidth="1"/>
    <col min="6" max="6" width="16.25" customWidth="1"/>
    <col min="7" max="7" width="13.875" customWidth="1"/>
    <col min="8" max="8" width="20.625" customWidth="1"/>
    <col min="9" max="9" width="13.625" customWidth="1"/>
    <col min="10" max="10" width="17.25" customWidth="1"/>
    <col min="11" max="11" width="16.625" customWidth="1"/>
    <col min="12" max="12" width="4.75" style="88" customWidth="1"/>
    <col min="13" max="13" width="18.5" customWidth="1"/>
    <col min="14" max="14" width="5.25" customWidth="1"/>
    <col min="15" max="15" width="13.375" customWidth="1"/>
    <col min="16" max="16" width="5.875" style="88" customWidth="1"/>
    <col min="17" max="17" width="16.75" customWidth="1"/>
    <col min="18" max="18" width="5.375" style="88" customWidth="1"/>
    <col min="19" max="19" width="13.75" customWidth="1"/>
    <col min="20" max="20" width="20.25" customWidth="1"/>
    <col min="21" max="21" width="18.25" customWidth="1"/>
    <col min="22" max="22" width="18.375" customWidth="1"/>
    <col min="23" max="23" width="3.25" customWidth="1"/>
    <col min="24" max="24" width="3" customWidth="1"/>
    <col min="32" max="32" width="13.125" customWidth="1"/>
  </cols>
  <sheetData>
    <row r="1" spans="2:32" s="9" customFormat="1" x14ac:dyDescent="0.15">
      <c r="B1" s="243" t="s">
        <v>427</v>
      </c>
      <c r="L1" s="244"/>
      <c r="P1" s="244"/>
      <c r="R1" s="244"/>
    </row>
    <row r="2" spans="2:32" s="9" customFormat="1" ht="24.75" customHeight="1" x14ac:dyDescent="0.15">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15">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15">
      <c r="B4" s="203"/>
      <c r="C4" s="208"/>
      <c r="D4" s="248" t="s">
        <v>390</v>
      </c>
      <c r="E4" s="248" t="s">
        <v>994</v>
      </c>
      <c r="F4" s="248"/>
      <c r="G4" s="248"/>
      <c r="H4" s="248"/>
      <c r="I4" s="248"/>
      <c r="J4" s="248"/>
      <c r="K4" s="248"/>
      <c r="L4" s="204"/>
      <c r="M4" s="205"/>
      <c r="N4" s="205"/>
      <c r="O4" s="205"/>
      <c r="P4" s="204"/>
      <c r="Q4" s="205"/>
      <c r="R4" s="204"/>
      <c r="S4" s="205"/>
      <c r="T4" s="205"/>
      <c r="U4" s="204"/>
      <c r="V4" s="206"/>
      <c r="W4" s="207"/>
    </row>
    <row r="5" spans="2:32" s="9" customFormat="1" ht="18" customHeight="1" x14ac:dyDescent="0.15">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15">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15">
      <c r="B7" s="203"/>
      <c r="C7" s="440" t="s">
        <v>995</v>
      </c>
      <c r="D7" s="441"/>
      <c r="E7" s="441"/>
      <c r="F7" s="441"/>
      <c r="G7" s="441"/>
      <c r="H7" s="441"/>
      <c r="I7" s="441"/>
      <c r="J7" s="441"/>
      <c r="K7" s="441"/>
      <c r="L7" s="441"/>
      <c r="M7" s="441"/>
      <c r="N7" s="441"/>
      <c r="O7" s="441"/>
      <c r="P7" s="441"/>
      <c r="Q7" s="441"/>
      <c r="R7" s="441"/>
      <c r="S7" s="441"/>
      <c r="T7" s="442"/>
      <c r="U7" s="395" t="s">
        <v>423</v>
      </c>
      <c r="V7" s="396"/>
      <c r="W7" s="207"/>
      <c r="AB7" s="36"/>
      <c r="AD7" s="17"/>
      <c r="AF7" s="17"/>
    </row>
    <row r="8" spans="2:32" s="9" customFormat="1" ht="61.5" customHeight="1" x14ac:dyDescent="0.15">
      <c r="B8" s="203"/>
      <c r="C8" s="437" t="s">
        <v>1236</v>
      </c>
      <c r="D8" s="438"/>
      <c r="E8" s="438"/>
      <c r="F8" s="438"/>
      <c r="G8" s="438"/>
      <c r="H8" s="438"/>
      <c r="I8" s="438"/>
      <c r="J8" s="438"/>
      <c r="K8" s="438"/>
      <c r="L8" s="438"/>
      <c r="M8" s="438"/>
      <c r="N8" s="438"/>
      <c r="O8" s="438"/>
      <c r="P8" s="438"/>
      <c r="Q8" s="438"/>
      <c r="R8" s="438"/>
      <c r="S8" s="438"/>
      <c r="T8" s="439"/>
      <c r="U8" s="215"/>
      <c r="V8" s="215"/>
      <c r="W8" s="207"/>
      <c r="AA8" s="237"/>
      <c r="AB8" s="36"/>
      <c r="AD8" s="17"/>
      <c r="AF8" s="17"/>
    </row>
    <row r="9" spans="2:32" s="9" customFormat="1" ht="23.25" customHeight="1" x14ac:dyDescent="0.15">
      <c r="B9" s="203"/>
      <c r="C9" s="433" t="s">
        <v>335</v>
      </c>
      <c r="D9" s="436"/>
      <c r="E9" s="436"/>
      <c r="F9" s="436"/>
      <c r="G9" s="436"/>
      <c r="H9" s="449"/>
      <c r="I9" s="433" t="s">
        <v>336</v>
      </c>
      <c r="J9" s="436"/>
      <c r="K9" s="436"/>
      <c r="L9" s="436"/>
      <c r="M9" s="436"/>
      <c r="N9" s="436"/>
      <c r="O9" s="436"/>
      <c r="P9" s="436"/>
      <c r="Q9" s="436"/>
      <c r="R9" s="249"/>
      <c r="S9" s="249"/>
      <c r="T9" s="433" t="s">
        <v>337</v>
      </c>
      <c r="U9" s="434"/>
      <c r="V9" s="435"/>
      <c r="W9" s="207"/>
      <c r="AA9" s="237"/>
      <c r="AB9" s="36"/>
      <c r="AD9" s="17"/>
      <c r="AF9" s="17"/>
    </row>
    <row r="10" spans="2:32" s="9" customFormat="1" ht="23.25" customHeight="1" x14ac:dyDescent="0.15">
      <c r="B10" s="203"/>
      <c r="C10" s="250" t="s">
        <v>306</v>
      </c>
      <c r="D10" s="395" t="s">
        <v>307</v>
      </c>
      <c r="E10" s="402"/>
      <c r="F10" s="249" t="s">
        <v>308</v>
      </c>
      <c r="G10" s="395" t="s">
        <v>309</v>
      </c>
      <c r="H10" s="402"/>
      <c r="I10" s="395" t="s">
        <v>306</v>
      </c>
      <c r="J10" s="396"/>
      <c r="K10" s="397" t="s">
        <v>307</v>
      </c>
      <c r="L10" s="398"/>
      <c r="M10" s="398"/>
      <c r="N10" s="398"/>
      <c r="O10" s="398"/>
      <c r="P10" s="398"/>
      <c r="Q10" s="398"/>
      <c r="R10" s="251"/>
      <c r="S10" s="251"/>
      <c r="T10" s="250" t="s">
        <v>310</v>
      </c>
      <c r="U10" s="250" t="s">
        <v>307</v>
      </c>
      <c r="V10" s="252" t="s">
        <v>308</v>
      </c>
      <c r="W10" s="207"/>
      <c r="AA10" s="237"/>
      <c r="AB10" s="36"/>
      <c r="AD10" s="17"/>
      <c r="AF10" s="17"/>
    </row>
    <row r="11" spans="2:32" s="9" customFormat="1" ht="15.75" customHeight="1" x14ac:dyDescent="0.15">
      <c r="B11" s="203"/>
      <c r="C11" s="418" t="s">
        <v>408</v>
      </c>
      <c r="D11" s="389" t="s">
        <v>450</v>
      </c>
      <c r="E11" s="406" t="s">
        <v>451</v>
      </c>
      <c r="F11" s="403" t="s">
        <v>411</v>
      </c>
      <c r="G11" s="389" t="s">
        <v>413</v>
      </c>
      <c r="H11" s="392" t="s">
        <v>453</v>
      </c>
      <c r="I11" s="403" t="s">
        <v>414</v>
      </c>
      <c r="J11" s="406" t="s">
        <v>449</v>
      </c>
      <c r="K11" s="399" t="s">
        <v>452</v>
      </c>
      <c r="L11" s="251"/>
      <c r="M11" s="251"/>
      <c r="N11" s="251"/>
      <c r="O11" s="251"/>
      <c r="P11" s="251"/>
      <c r="Q11" s="251"/>
      <c r="R11" s="251"/>
      <c r="S11" s="251"/>
      <c r="T11" s="409" t="s">
        <v>416</v>
      </c>
      <c r="U11" s="409" t="s">
        <v>417</v>
      </c>
      <c r="V11" s="386" t="s">
        <v>454</v>
      </c>
      <c r="W11" s="207"/>
      <c r="AA11" s="237"/>
      <c r="AB11" s="36"/>
      <c r="AD11" s="17"/>
      <c r="AF11" s="17"/>
    </row>
    <row r="12" spans="2:32" s="9" customFormat="1" ht="27.75" customHeight="1" x14ac:dyDescent="0.15">
      <c r="B12" s="203"/>
      <c r="C12" s="419"/>
      <c r="D12" s="390"/>
      <c r="E12" s="407"/>
      <c r="F12" s="404"/>
      <c r="G12" s="390"/>
      <c r="H12" s="393"/>
      <c r="I12" s="404"/>
      <c r="J12" s="407"/>
      <c r="K12" s="400"/>
      <c r="L12" s="397" t="s">
        <v>426</v>
      </c>
      <c r="M12" s="398"/>
      <c r="N12" s="398"/>
      <c r="O12" s="398"/>
      <c r="P12" s="398"/>
      <c r="Q12" s="398"/>
      <c r="R12" s="398"/>
      <c r="S12" s="445"/>
      <c r="T12" s="410"/>
      <c r="U12" s="410"/>
      <c r="V12" s="387"/>
      <c r="W12" s="207"/>
      <c r="AA12" s="237"/>
      <c r="AB12" s="36"/>
      <c r="AD12" s="17"/>
      <c r="AF12" s="17"/>
    </row>
    <row r="13" spans="2:32" s="9" customFormat="1" ht="55.5" customHeight="1" x14ac:dyDescent="0.15">
      <c r="B13" s="203"/>
      <c r="C13" s="420"/>
      <c r="D13" s="391"/>
      <c r="E13" s="408"/>
      <c r="F13" s="405"/>
      <c r="G13" s="391"/>
      <c r="H13" s="394"/>
      <c r="I13" s="405"/>
      <c r="J13" s="408"/>
      <c r="K13" s="401"/>
      <c r="L13" s="443" t="s">
        <v>456</v>
      </c>
      <c r="M13" s="444"/>
      <c r="N13" s="446" t="s">
        <v>455</v>
      </c>
      <c r="O13" s="447"/>
      <c r="P13" s="447"/>
      <c r="Q13" s="447"/>
      <c r="R13" s="447"/>
      <c r="S13" s="448"/>
      <c r="T13" s="411"/>
      <c r="U13" s="411"/>
      <c r="V13" s="388"/>
      <c r="W13" s="207"/>
      <c r="AA13" s="237"/>
      <c r="AB13" s="36"/>
      <c r="AD13" s="17"/>
      <c r="AF13" s="17"/>
    </row>
    <row r="14" spans="2:32" s="9" customFormat="1" ht="24.75" customHeight="1" x14ac:dyDescent="0.15">
      <c r="B14" s="203"/>
      <c r="C14" s="413"/>
      <c r="D14" s="425"/>
      <c r="E14" s="414"/>
      <c r="F14" s="413"/>
      <c r="G14" s="425"/>
      <c r="H14" s="412"/>
      <c r="I14" s="413"/>
      <c r="J14" s="413"/>
      <c r="K14" s="413"/>
      <c r="L14" s="253">
        <v>1</v>
      </c>
      <c r="M14" s="254" t="s">
        <v>279</v>
      </c>
      <c r="N14" s="253" t="s">
        <v>278</v>
      </c>
      <c r="O14" s="255" t="s">
        <v>311</v>
      </c>
      <c r="P14" s="256" t="s">
        <v>280</v>
      </c>
      <c r="Q14" s="257" t="s">
        <v>312</v>
      </c>
      <c r="R14" s="256" t="s">
        <v>281</v>
      </c>
      <c r="S14" s="257" t="s">
        <v>313</v>
      </c>
      <c r="T14" s="421"/>
      <c r="U14" s="421"/>
      <c r="V14" s="421"/>
      <c r="W14" s="207"/>
      <c r="AA14" s="237"/>
      <c r="AB14" s="36"/>
      <c r="AD14" s="17"/>
      <c r="AF14" s="17"/>
    </row>
    <row r="15" spans="2:32" s="9" customFormat="1" ht="24.75" customHeight="1" x14ac:dyDescent="0.15">
      <c r="B15" s="203"/>
      <c r="C15" s="413"/>
      <c r="D15" s="425"/>
      <c r="E15" s="414"/>
      <c r="F15" s="413"/>
      <c r="G15" s="425"/>
      <c r="H15" s="412"/>
      <c r="I15" s="413"/>
      <c r="J15" s="413"/>
      <c r="K15" s="413"/>
      <c r="L15" s="258">
        <v>2</v>
      </c>
      <c r="M15" s="259" t="s">
        <v>283</v>
      </c>
      <c r="N15" s="258" t="s">
        <v>282</v>
      </c>
      <c r="O15" s="260" t="s">
        <v>314</v>
      </c>
      <c r="P15" s="261" t="s">
        <v>284</v>
      </c>
      <c r="Q15" s="260" t="s">
        <v>315</v>
      </c>
      <c r="R15" s="261" t="s">
        <v>285</v>
      </c>
      <c r="S15" s="260" t="s">
        <v>316</v>
      </c>
      <c r="T15" s="421"/>
      <c r="U15" s="421"/>
      <c r="V15" s="421"/>
      <c r="W15" s="207"/>
      <c r="AA15" s="237"/>
      <c r="AB15" s="36"/>
      <c r="AD15" s="17"/>
      <c r="AF15" s="17"/>
    </row>
    <row r="16" spans="2:32" s="9" customFormat="1" ht="24.75" customHeight="1" x14ac:dyDescent="0.15">
      <c r="B16" s="203"/>
      <c r="C16" s="413"/>
      <c r="D16" s="425"/>
      <c r="E16" s="414"/>
      <c r="F16" s="413"/>
      <c r="G16" s="425"/>
      <c r="H16" s="412"/>
      <c r="I16" s="413"/>
      <c r="J16" s="413"/>
      <c r="K16" s="413"/>
      <c r="L16" s="258">
        <v>3</v>
      </c>
      <c r="M16" s="259" t="s">
        <v>287</v>
      </c>
      <c r="N16" s="258" t="s">
        <v>286</v>
      </c>
      <c r="O16" s="260" t="s">
        <v>288</v>
      </c>
      <c r="P16" s="261" t="s">
        <v>289</v>
      </c>
      <c r="Q16" s="260" t="s">
        <v>290</v>
      </c>
      <c r="R16" s="261" t="s">
        <v>291</v>
      </c>
      <c r="S16" s="260" t="s">
        <v>292</v>
      </c>
      <c r="T16" s="421"/>
      <c r="U16" s="421"/>
      <c r="V16" s="421"/>
      <c r="W16" s="207"/>
      <c r="AA16" s="237"/>
      <c r="AB16" s="36"/>
      <c r="AD16" s="17"/>
      <c r="AF16" s="17"/>
    </row>
    <row r="17" spans="2:32" s="9" customFormat="1" ht="24.75" customHeight="1" x14ac:dyDescent="0.15">
      <c r="B17" s="203"/>
      <c r="C17" s="413"/>
      <c r="D17" s="425"/>
      <c r="E17" s="414"/>
      <c r="F17" s="413"/>
      <c r="G17" s="425"/>
      <c r="H17" s="412"/>
      <c r="I17" s="413"/>
      <c r="J17" s="413"/>
      <c r="K17" s="413"/>
      <c r="L17" s="258">
        <v>4</v>
      </c>
      <c r="M17" s="259" t="s">
        <v>294</v>
      </c>
      <c r="N17" s="258" t="s">
        <v>293</v>
      </c>
      <c r="O17" s="260" t="s">
        <v>317</v>
      </c>
      <c r="P17" s="261" t="s">
        <v>295</v>
      </c>
      <c r="Q17" s="260" t="s">
        <v>318</v>
      </c>
      <c r="R17" s="261" t="s">
        <v>296</v>
      </c>
      <c r="S17" s="260" t="s">
        <v>297</v>
      </c>
      <c r="T17" s="421"/>
      <c r="U17" s="421"/>
      <c r="V17" s="421"/>
      <c r="W17" s="207"/>
      <c r="AA17" s="237"/>
      <c r="AB17" s="36"/>
      <c r="AD17" s="17"/>
      <c r="AF17" s="17"/>
    </row>
    <row r="18" spans="2:32" s="9" customFormat="1" ht="24.75" customHeight="1" x14ac:dyDescent="0.15">
      <c r="B18" s="203"/>
      <c r="C18" s="413"/>
      <c r="D18" s="425"/>
      <c r="E18" s="414"/>
      <c r="F18" s="413"/>
      <c r="G18" s="425"/>
      <c r="H18" s="412"/>
      <c r="I18" s="413"/>
      <c r="J18" s="413"/>
      <c r="K18" s="413"/>
      <c r="L18" s="258">
        <v>5</v>
      </c>
      <c r="M18" s="259" t="s">
        <v>299</v>
      </c>
      <c r="N18" s="258" t="s">
        <v>298</v>
      </c>
      <c r="O18" s="260" t="s">
        <v>319</v>
      </c>
      <c r="P18" s="261" t="s">
        <v>300</v>
      </c>
      <c r="Q18" s="260" t="s">
        <v>320</v>
      </c>
      <c r="R18" s="262"/>
      <c r="S18" s="260"/>
      <c r="T18" s="421"/>
      <c r="U18" s="421"/>
      <c r="V18" s="421"/>
      <c r="W18" s="207"/>
      <c r="AA18" s="237"/>
      <c r="AB18" s="36"/>
      <c r="AD18" s="17"/>
      <c r="AF18" s="17"/>
    </row>
    <row r="19" spans="2:32" s="9" customFormat="1" ht="24.75" customHeight="1" x14ac:dyDescent="0.15">
      <c r="B19" s="203"/>
      <c r="C19" s="413"/>
      <c r="D19" s="425"/>
      <c r="E19" s="414"/>
      <c r="F19" s="413"/>
      <c r="G19" s="425"/>
      <c r="H19" s="412"/>
      <c r="I19" s="413"/>
      <c r="J19" s="413"/>
      <c r="K19" s="413"/>
      <c r="L19" s="258">
        <v>6</v>
      </c>
      <c r="M19" s="259" t="s">
        <v>302</v>
      </c>
      <c r="N19" s="258" t="s">
        <v>301</v>
      </c>
      <c r="O19" s="260" t="s">
        <v>321</v>
      </c>
      <c r="P19" s="261" t="s">
        <v>303</v>
      </c>
      <c r="Q19" s="260" t="s">
        <v>322</v>
      </c>
      <c r="R19" s="262"/>
      <c r="S19" s="260"/>
      <c r="T19" s="421"/>
      <c r="U19" s="421"/>
      <c r="V19" s="421"/>
      <c r="W19" s="207"/>
      <c r="AA19" s="237"/>
      <c r="AB19" s="36"/>
      <c r="AD19" s="17"/>
      <c r="AF19" s="17"/>
    </row>
    <row r="20" spans="2:32" s="9" customFormat="1" ht="24.75" customHeight="1" x14ac:dyDescent="0.15">
      <c r="B20" s="203"/>
      <c r="C20" s="413"/>
      <c r="D20" s="426"/>
      <c r="E20" s="414"/>
      <c r="F20" s="413"/>
      <c r="G20" s="426"/>
      <c r="H20" s="412"/>
      <c r="I20" s="413"/>
      <c r="J20" s="413"/>
      <c r="K20" s="413"/>
      <c r="L20" s="263">
        <v>7</v>
      </c>
      <c r="M20" s="259" t="s">
        <v>297</v>
      </c>
      <c r="N20" s="263" t="s">
        <v>304</v>
      </c>
      <c r="O20" s="260" t="s">
        <v>323</v>
      </c>
      <c r="P20" s="264" t="s">
        <v>305</v>
      </c>
      <c r="Q20" s="265" t="s">
        <v>324</v>
      </c>
      <c r="R20" s="266"/>
      <c r="S20" s="260"/>
      <c r="T20" s="421"/>
      <c r="U20" s="421"/>
      <c r="V20" s="421"/>
      <c r="W20" s="207"/>
      <c r="AA20" s="237"/>
      <c r="AB20" s="36"/>
      <c r="AD20" s="17"/>
      <c r="AF20" s="17"/>
    </row>
    <row r="21" spans="2:32" s="9" customFormat="1" ht="39.75" customHeight="1" x14ac:dyDescent="0.15">
      <c r="B21" s="203"/>
      <c r="C21" s="395" t="s">
        <v>405</v>
      </c>
      <c r="D21" s="417"/>
      <c r="E21" s="417"/>
      <c r="F21" s="417"/>
      <c r="G21" s="417"/>
      <c r="H21" s="417"/>
      <c r="I21" s="417"/>
      <c r="J21" s="417"/>
      <c r="K21" s="417"/>
      <c r="L21" s="417"/>
      <c r="M21" s="417"/>
      <c r="N21" s="417"/>
      <c r="O21" s="417"/>
      <c r="P21" s="417"/>
      <c r="Q21" s="417"/>
      <c r="R21" s="417"/>
      <c r="S21" s="417"/>
      <c r="T21" s="417"/>
      <c r="U21" s="417"/>
      <c r="V21" s="396"/>
      <c r="W21" s="207"/>
      <c r="AA21" s="237"/>
      <c r="AB21" s="36"/>
      <c r="AD21" s="17"/>
      <c r="AF21" s="17"/>
    </row>
    <row r="22" spans="2:32" s="9" customFormat="1" ht="84.75" customHeight="1" x14ac:dyDescent="0.15">
      <c r="B22" s="203"/>
      <c r="C22" s="422"/>
      <c r="D22" s="423"/>
      <c r="E22" s="423"/>
      <c r="F22" s="423"/>
      <c r="G22" s="423"/>
      <c r="H22" s="423"/>
      <c r="I22" s="423"/>
      <c r="J22" s="423"/>
      <c r="K22" s="423"/>
      <c r="L22" s="423"/>
      <c r="M22" s="423"/>
      <c r="N22" s="423"/>
      <c r="O22" s="423"/>
      <c r="P22" s="423"/>
      <c r="Q22" s="423"/>
      <c r="R22" s="423"/>
      <c r="S22" s="423"/>
      <c r="T22" s="423"/>
      <c r="U22" s="423"/>
      <c r="V22" s="424"/>
      <c r="W22" s="207"/>
      <c r="AA22" s="237"/>
      <c r="AB22" s="36"/>
      <c r="AD22" s="17"/>
      <c r="AF22" s="17"/>
    </row>
    <row r="23" spans="2:32" s="9" customFormat="1" ht="12" customHeight="1" x14ac:dyDescent="0.15">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15">
      <c r="B24" s="203"/>
      <c r="C24" s="268" t="s">
        <v>379</v>
      </c>
      <c r="D24" s="415" t="s">
        <v>996</v>
      </c>
      <c r="E24" s="416"/>
      <c r="F24" s="416"/>
      <c r="G24" s="416"/>
      <c r="H24" s="416"/>
      <c r="I24" s="416"/>
      <c r="J24" s="416"/>
      <c r="K24" s="416"/>
      <c r="L24" s="416"/>
      <c r="M24" s="416"/>
      <c r="N24" s="416"/>
      <c r="O24" s="416"/>
      <c r="P24" s="416"/>
      <c r="Q24" s="416"/>
      <c r="R24" s="416"/>
      <c r="S24" s="416"/>
      <c r="T24" s="416"/>
      <c r="U24" s="416"/>
      <c r="V24" s="416"/>
      <c r="W24" s="207"/>
      <c r="AA24" s="237"/>
      <c r="AB24" s="36"/>
      <c r="AD24" s="17"/>
      <c r="AF24" s="17"/>
    </row>
    <row r="25" spans="2:32" s="9" customFormat="1" ht="23.25" customHeight="1" x14ac:dyDescent="0.15">
      <c r="B25" s="203"/>
      <c r="C25" s="269"/>
      <c r="D25" s="431" t="s">
        <v>997</v>
      </c>
      <c r="E25" s="431"/>
      <c r="F25" s="431"/>
      <c r="G25" s="431"/>
      <c r="H25" s="431"/>
      <c r="I25" s="431"/>
      <c r="J25" s="431"/>
      <c r="K25" s="431"/>
      <c r="L25" s="431"/>
      <c r="M25" s="431"/>
      <c r="N25" s="431"/>
      <c r="O25" s="431"/>
      <c r="P25" s="431"/>
      <c r="Q25" s="431"/>
      <c r="R25" s="431"/>
      <c r="S25" s="431"/>
      <c r="T25" s="431"/>
      <c r="U25" s="431"/>
      <c r="V25" s="431"/>
      <c r="W25" s="207"/>
      <c r="AA25" s="237"/>
      <c r="AB25" s="36"/>
      <c r="AD25" s="17"/>
      <c r="AF25" s="17"/>
    </row>
    <row r="26" spans="2:32" s="9" customFormat="1" ht="32.25" customHeight="1" x14ac:dyDescent="0.15">
      <c r="B26" s="203"/>
      <c r="C26" s="208"/>
      <c r="D26" s="428" t="s">
        <v>998</v>
      </c>
      <c r="E26" s="432"/>
      <c r="F26" s="432"/>
      <c r="G26" s="432"/>
      <c r="H26" s="432"/>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15">
      <c r="B27" s="203"/>
      <c r="C27" s="208"/>
      <c r="D27" s="431"/>
      <c r="E27" s="431"/>
      <c r="F27" s="431"/>
      <c r="G27" s="431"/>
      <c r="H27" s="431"/>
      <c r="I27" s="431"/>
      <c r="J27" s="431"/>
      <c r="K27" s="431"/>
      <c r="L27" s="431"/>
      <c r="M27" s="431"/>
      <c r="N27" s="431"/>
      <c r="O27" s="431"/>
      <c r="P27" s="431"/>
      <c r="Q27" s="431"/>
      <c r="R27" s="431"/>
      <c r="S27" s="431"/>
      <c r="T27" s="431"/>
      <c r="U27" s="431"/>
      <c r="V27" s="431"/>
      <c r="W27" s="207"/>
      <c r="AB27" s="36"/>
      <c r="AD27" s="17"/>
      <c r="AF27" s="17"/>
    </row>
    <row r="28" spans="2:32" s="9" customFormat="1" ht="33" customHeight="1" x14ac:dyDescent="0.15">
      <c r="B28" s="203"/>
      <c r="C28" s="208"/>
      <c r="D28" s="428"/>
      <c r="E28" s="428"/>
      <c r="F28" s="428"/>
      <c r="G28" s="428"/>
      <c r="H28" s="428"/>
      <c r="I28" s="428"/>
      <c r="J28" s="428"/>
      <c r="K28" s="428"/>
      <c r="L28" s="428"/>
      <c r="M28" s="428"/>
      <c r="N28" s="428"/>
      <c r="O28" s="428"/>
      <c r="P28" s="428"/>
      <c r="Q28" s="428"/>
      <c r="R28" s="428"/>
      <c r="S28" s="428"/>
      <c r="T28" s="428"/>
      <c r="U28" s="428"/>
      <c r="V28" s="428"/>
      <c r="W28" s="207"/>
      <c r="AB28" s="36"/>
      <c r="AD28" s="17"/>
      <c r="AF28" s="17"/>
    </row>
    <row r="29" spans="2:32" s="9" customFormat="1" ht="17.25" x14ac:dyDescent="0.15">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15">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2.95" customHeight="1" x14ac:dyDescent="0.15">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15">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15">
      <c r="L33" s="244"/>
      <c r="P33" s="244"/>
      <c r="R33" s="244"/>
    </row>
    <row r="37" spans="4:22" ht="14.25" x14ac:dyDescent="0.15">
      <c r="D37" s="429"/>
      <c r="E37" s="430"/>
      <c r="F37" s="430"/>
      <c r="G37" s="430"/>
      <c r="H37" s="430"/>
      <c r="I37" s="430"/>
      <c r="J37" s="430"/>
      <c r="K37" s="430"/>
      <c r="L37" s="430"/>
      <c r="M37" s="430"/>
      <c r="N37" s="430"/>
      <c r="O37" s="430"/>
      <c r="P37" s="430"/>
      <c r="Q37" s="430"/>
      <c r="R37" s="430"/>
      <c r="S37" s="430"/>
      <c r="T37" s="430"/>
      <c r="U37" s="430"/>
      <c r="V37" s="430"/>
    </row>
    <row r="39" spans="4:22" ht="14.25" x14ac:dyDescent="0.15">
      <c r="D39" s="427"/>
      <c r="E39" s="427"/>
      <c r="F39" s="427"/>
      <c r="G39" s="427"/>
      <c r="H39" s="427"/>
      <c r="I39" s="427"/>
      <c r="J39" s="427"/>
      <c r="K39" s="427"/>
      <c r="L39" s="427"/>
      <c r="M39" s="427"/>
      <c r="N39" s="427"/>
      <c r="O39" s="427"/>
      <c r="P39" s="427"/>
      <c r="Q39" s="427"/>
      <c r="R39" s="427"/>
      <c r="S39" s="427"/>
      <c r="T39" s="427"/>
      <c r="U39" s="427"/>
      <c r="V39" s="427"/>
    </row>
  </sheetData>
  <sheetProtection algorithmName="SHA-512" hashValue="G6NEHONbBLBBlg/oQ604hkmnocsv5bdVBCQ1r3f3trjO7cZ745ZEFZ6UPWmh6s3h1UPnf1rhJfxbsNmZGV9Nww==" saltValue="md8ElgTFkeEiXMCHJxO03Q==" spinCount="100000" sheet="1" objects="1" scenarios="1"/>
  <mergeCells count="46">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D10:E10"/>
    <mergeCell ref="T11:T13"/>
    <mergeCell ref="H14:H20"/>
    <mergeCell ref="F14:F20"/>
    <mergeCell ref="E14:E20"/>
    <mergeCell ref="V11:V13"/>
    <mergeCell ref="G11:G13"/>
    <mergeCell ref="H11:H13"/>
    <mergeCell ref="I10:J10"/>
    <mergeCell ref="K10:Q10"/>
    <mergeCell ref="K11:K13"/>
    <mergeCell ref="G10:H10"/>
    <mergeCell ref="I11:I13"/>
    <mergeCell ref="J11:J13"/>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5" x14ac:dyDescent="0.15"/>
  <cols>
    <col min="1" max="1" width="1.625" customWidth="1"/>
    <col min="2" max="2" width="25" customWidth="1"/>
    <col min="3" max="3" width="25.25" customWidth="1"/>
    <col min="4" max="4" width="27.125" customWidth="1"/>
    <col min="5" max="5" width="22.625" customWidth="1"/>
    <col min="6" max="6" width="18" customWidth="1"/>
    <col min="7" max="7" width="21.875" customWidth="1"/>
    <col min="8" max="8" width="3.25" customWidth="1"/>
    <col min="11" max="16" width="9" hidden="1" customWidth="1"/>
    <col min="17" max="17" width="13.125" hidden="1" customWidth="1"/>
    <col min="18" max="18" width="9" hidden="1" customWidth="1"/>
  </cols>
  <sheetData>
    <row r="1" spans="1:18" ht="24.75" customHeight="1" x14ac:dyDescent="0.15">
      <c r="A1" s="197"/>
      <c r="B1" s="198"/>
      <c r="C1" s="198"/>
      <c r="D1" s="198"/>
      <c r="E1" s="198"/>
      <c r="F1" s="198"/>
      <c r="G1" s="198"/>
      <c r="H1" s="199"/>
    </row>
    <row r="2" spans="1:18" x14ac:dyDescent="0.15">
      <c r="A2" s="200"/>
      <c r="B2" s="201"/>
      <c r="C2" s="201"/>
      <c r="D2" s="201"/>
      <c r="E2" s="201"/>
      <c r="F2" s="201"/>
      <c r="G2" s="201"/>
      <c r="H2" s="202"/>
    </row>
    <row r="3" spans="1:18" ht="18" customHeight="1" x14ac:dyDescent="0.15">
      <c r="A3" s="203"/>
      <c r="B3" s="204" t="s">
        <v>400</v>
      </c>
      <c r="C3" s="205" t="s">
        <v>404</v>
      </c>
      <c r="D3" s="205"/>
      <c r="E3" s="205"/>
      <c r="F3" s="204"/>
      <c r="G3" s="206"/>
      <c r="H3" s="207"/>
    </row>
    <row r="4" spans="1:18" ht="18" customHeight="1" x14ac:dyDescent="0.15">
      <c r="A4" s="203"/>
      <c r="B4" s="208"/>
      <c r="C4" s="208"/>
      <c r="D4" s="208"/>
      <c r="E4" s="208"/>
      <c r="F4" s="209" t="s">
        <v>381</v>
      </c>
      <c r="G4" s="210"/>
      <c r="H4" s="207"/>
      <c r="M4" s="4" t="s">
        <v>365</v>
      </c>
      <c r="N4">
        <v>1</v>
      </c>
      <c r="O4" s="5" t="s">
        <v>348</v>
      </c>
      <c r="Q4" s="5" t="s">
        <v>355</v>
      </c>
      <c r="R4">
        <v>12</v>
      </c>
    </row>
    <row r="5" spans="1:18" ht="18" customHeight="1" x14ac:dyDescent="0.15">
      <c r="A5" s="203"/>
      <c r="B5" s="208"/>
      <c r="C5" s="208"/>
      <c r="D5" s="208"/>
      <c r="E5" s="208"/>
      <c r="F5" s="211"/>
      <c r="G5" s="212"/>
      <c r="H5" s="207"/>
      <c r="M5" s="4"/>
      <c r="O5" s="5"/>
      <c r="Q5" s="5"/>
    </row>
    <row r="6" spans="1:18" ht="51.75" customHeight="1" x14ac:dyDescent="0.15">
      <c r="A6" s="203"/>
      <c r="B6" s="450" t="s">
        <v>393</v>
      </c>
      <c r="C6" s="451"/>
      <c r="D6" s="451"/>
      <c r="E6" s="213" t="s">
        <v>999</v>
      </c>
      <c r="F6" s="450" t="s">
        <v>423</v>
      </c>
      <c r="G6" s="452"/>
      <c r="H6" s="207"/>
      <c r="M6" s="4" t="s">
        <v>366</v>
      </c>
      <c r="N6">
        <v>2</v>
      </c>
      <c r="O6" s="5" t="s">
        <v>349</v>
      </c>
      <c r="Q6" s="5" t="s">
        <v>356</v>
      </c>
      <c r="R6">
        <v>13</v>
      </c>
    </row>
    <row r="7" spans="1:18" ht="61.5" customHeight="1" x14ac:dyDescent="0.15">
      <c r="A7" s="203"/>
      <c r="B7" s="455" t="s">
        <v>981</v>
      </c>
      <c r="C7" s="455"/>
      <c r="D7" s="456"/>
      <c r="E7" s="214"/>
      <c r="F7" s="215"/>
      <c r="G7" s="215"/>
      <c r="H7" s="207"/>
      <c r="L7" s="2" t="s">
        <v>346</v>
      </c>
      <c r="M7" s="4" t="s">
        <v>367</v>
      </c>
      <c r="N7">
        <v>3</v>
      </c>
      <c r="O7" s="5" t="s">
        <v>395</v>
      </c>
      <c r="Q7" s="5" t="s">
        <v>361</v>
      </c>
      <c r="R7">
        <v>23</v>
      </c>
    </row>
    <row r="8" spans="1:18" ht="23.25" customHeight="1" x14ac:dyDescent="0.15">
      <c r="A8" s="203"/>
      <c r="B8" s="450" t="s">
        <v>401</v>
      </c>
      <c r="C8" s="451"/>
      <c r="D8" s="451"/>
      <c r="E8" s="453"/>
      <c r="F8" s="454"/>
      <c r="G8" s="454"/>
      <c r="H8" s="207"/>
      <c r="L8" s="2" t="s">
        <v>339</v>
      </c>
      <c r="M8" s="4" t="s">
        <v>368</v>
      </c>
      <c r="N8">
        <v>4</v>
      </c>
      <c r="O8" s="5" t="s">
        <v>396</v>
      </c>
      <c r="Q8" s="5" t="s">
        <v>364</v>
      </c>
      <c r="R8">
        <v>26</v>
      </c>
    </row>
    <row r="9" spans="1:18" ht="51" customHeight="1" x14ac:dyDescent="0.15">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15">
      <c r="A10" s="203"/>
      <c r="B10" s="222"/>
      <c r="C10" s="223"/>
      <c r="D10" s="224"/>
      <c r="E10" s="225"/>
      <c r="F10" s="226"/>
      <c r="G10" s="226"/>
      <c r="H10" s="207"/>
      <c r="L10" s="3"/>
      <c r="M10" s="4"/>
      <c r="O10" s="5"/>
      <c r="Q10" s="5"/>
    </row>
    <row r="11" spans="1:18" ht="37.5" customHeight="1" x14ac:dyDescent="0.15">
      <c r="A11" s="203"/>
      <c r="B11" s="450" t="s">
        <v>405</v>
      </c>
      <c r="C11" s="451"/>
      <c r="D11" s="451"/>
      <c r="E11" s="451"/>
      <c r="F11" s="451"/>
      <c r="G11" s="461"/>
      <c r="H11" s="207"/>
      <c r="L11" s="2" t="s">
        <v>340</v>
      </c>
      <c r="M11" s="4" t="s">
        <v>370</v>
      </c>
      <c r="N11">
        <v>7</v>
      </c>
      <c r="O11" s="5" t="s">
        <v>350</v>
      </c>
      <c r="Q11" s="5" t="s">
        <v>398</v>
      </c>
      <c r="R11">
        <v>25</v>
      </c>
    </row>
    <row r="12" spans="1:18" ht="117.75" customHeight="1" x14ac:dyDescent="0.15">
      <c r="A12" s="203"/>
      <c r="B12" s="463"/>
      <c r="C12" s="464"/>
      <c r="D12" s="464"/>
      <c r="E12" s="464"/>
      <c r="F12" s="464"/>
      <c r="G12" s="465"/>
      <c r="H12" s="207"/>
      <c r="L12" s="2" t="s">
        <v>341</v>
      </c>
      <c r="M12" s="4" t="s">
        <v>371</v>
      </c>
      <c r="N12">
        <v>8</v>
      </c>
      <c r="O12" s="5" t="s">
        <v>351</v>
      </c>
      <c r="Q12" s="5" t="s">
        <v>354</v>
      </c>
      <c r="R12">
        <v>9</v>
      </c>
    </row>
    <row r="13" spans="1:18" ht="12" customHeight="1" x14ac:dyDescent="0.15">
      <c r="A13" s="203"/>
      <c r="B13" s="227"/>
      <c r="C13" s="227"/>
      <c r="D13" s="227"/>
      <c r="E13" s="227"/>
      <c r="F13" s="227"/>
      <c r="G13" s="227"/>
      <c r="H13" s="207"/>
      <c r="L13" s="2"/>
      <c r="M13" s="4"/>
      <c r="O13" s="5"/>
      <c r="Q13" s="5"/>
    </row>
    <row r="14" spans="1:18" ht="16.5" customHeight="1" x14ac:dyDescent="0.15">
      <c r="A14" s="203"/>
      <c r="B14" s="227"/>
      <c r="C14" s="227"/>
      <c r="D14" s="227"/>
      <c r="E14" s="227"/>
      <c r="F14" s="227"/>
      <c r="G14" s="227"/>
      <c r="H14" s="207"/>
      <c r="L14" s="2"/>
      <c r="M14" s="4"/>
      <c r="O14" s="5"/>
      <c r="Q14" s="5"/>
    </row>
    <row r="15" spans="1:18" ht="30" customHeight="1" x14ac:dyDescent="0.15">
      <c r="A15" s="203"/>
      <c r="B15" s="459" t="s">
        <v>1006</v>
      </c>
      <c r="C15" s="460"/>
      <c r="D15" s="460"/>
      <c r="E15" s="460"/>
      <c r="F15" s="460"/>
      <c r="G15" s="460"/>
      <c r="H15" s="207"/>
      <c r="M15" s="4" t="s">
        <v>372</v>
      </c>
      <c r="N15">
        <v>17</v>
      </c>
      <c r="O15" s="5" t="s">
        <v>347</v>
      </c>
      <c r="Q15" s="5" t="s">
        <v>353</v>
      </c>
      <c r="R15">
        <v>16</v>
      </c>
    </row>
    <row r="16" spans="1:18" ht="24.75" customHeight="1" x14ac:dyDescent="0.15">
      <c r="A16" s="203"/>
      <c r="B16" s="459" t="s">
        <v>1007</v>
      </c>
      <c r="C16" s="460"/>
      <c r="D16" s="460"/>
      <c r="E16" s="460"/>
      <c r="F16" s="460"/>
      <c r="G16" s="460"/>
      <c r="H16" s="207"/>
      <c r="M16" s="4"/>
      <c r="O16" s="5"/>
      <c r="Q16" s="5"/>
    </row>
    <row r="17" spans="1:18" ht="25.5" customHeight="1" x14ac:dyDescent="0.15">
      <c r="A17" s="203"/>
      <c r="B17" s="454" t="s">
        <v>1002</v>
      </c>
      <c r="C17" s="462"/>
      <c r="D17" s="462"/>
      <c r="E17" s="462"/>
      <c r="F17" s="462"/>
      <c r="G17" s="462"/>
      <c r="H17" s="207"/>
      <c r="M17" s="4"/>
      <c r="O17" s="5"/>
      <c r="Q17" s="5"/>
    </row>
    <row r="18" spans="1:18" ht="23.25" customHeight="1" x14ac:dyDescent="0.15">
      <c r="A18" s="203"/>
      <c r="B18" s="454" t="s">
        <v>1000</v>
      </c>
      <c r="C18" s="462"/>
      <c r="D18" s="462"/>
      <c r="E18" s="462"/>
      <c r="F18" s="462"/>
      <c r="G18" s="462"/>
      <c r="H18" s="207"/>
      <c r="M18" s="4" t="s">
        <v>373</v>
      </c>
      <c r="N18">
        <v>18</v>
      </c>
      <c r="O18" s="5" t="s">
        <v>358</v>
      </c>
      <c r="Q18" s="5" t="s">
        <v>352</v>
      </c>
      <c r="R18">
        <v>10</v>
      </c>
    </row>
    <row r="19" spans="1:18" ht="20.25" customHeight="1" x14ac:dyDescent="0.15">
      <c r="A19" s="203"/>
      <c r="B19" s="454" t="s">
        <v>1001</v>
      </c>
      <c r="C19" s="462"/>
      <c r="D19" s="462"/>
      <c r="E19" s="462"/>
      <c r="F19" s="462"/>
      <c r="G19" s="462"/>
      <c r="H19" s="207"/>
      <c r="M19" s="4"/>
      <c r="O19" s="5"/>
      <c r="Q19" s="5"/>
    </row>
    <row r="20" spans="1:18" ht="23.25" customHeight="1" x14ac:dyDescent="0.15">
      <c r="A20" s="203"/>
      <c r="B20" s="216"/>
      <c r="C20" s="208"/>
      <c r="D20" s="208"/>
      <c r="E20" s="228"/>
      <c r="F20" s="228"/>
      <c r="G20" s="228"/>
      <c r="H20" s="207"/>
      <c r="M20" s="4" t="s">
        <v>375</v>
      </c>
      <c r="N20">
        <v>21</v>
      </c>
      <c r="O20" s="5" t="s">
        <v>399</v>
      </c>
      <c r="Q20" s="5" t="s">
        <v>359</v>
      </c>
      <c r="R20">
        <v>24</v>
      </c>
    </row>
    <row r="21" spans="1:18" ht="17.25" x14ac:dyDescent="0.15">
      <c r="A21" s="203"/>
      <c r="B21" s="229" t="s">
        <v>420</v>
      </c>
      <c r="C21" s="230"/>
      <c r="D21" s="230"/>
      <c r="E21" s="230"/>
      <c r="F21" s="230"/>
      <c r="G21" s="231"/>
      <c r="H21" s="207"/>
      <c r="M21" s="4" t="s">
        <v>376</v>
      </c>
      <c r="N21">
        <v>22</v>
      </c>
      <c r="O21" s="5" t="s">
        <v>360</v>
      </c>
      <c r="Q21" s="5" t="s">
        <v>360</v>
      </c>
      <c r="R21">
        <v>22</v>
      </c>
    </row>
    <row r="22" spans="1:18" ht="13.5" customHeight="1" x14ac:dyDescent="0.15">
      <c r="A22" s="203"/>
      <c r="B22" s="232"/>
      <c r="C22" s="233"/>
      <c r="D22" s="233"/>
      <c r="E22" s="233"/>
      <c r="F22" s="233"/>
      <c r="G22" s="234"/>
      <c r="H22" s="207"/>
      <c r="M22" s="4" t="s">
        <v>377</v>
      </c>
      <c r="N22">
        <v>23</v>
      </c>
      <c r="O22" s="5" t="s">
        <v>361</v>
      </c>
      <c r="Q22" s="5" t="s">
        <v>362</v>
      </c>
      <c r="R22">
        <v>33</v>
      </c>
    </row>
    <row r="23" spans="1:18" ht="12.95" customHeight="1" x14ac:dyDescent="0.15">
      <c r="A23" s="203"/>
      <c r="B23" s="228"/>
      <c r="C23" s="228"/>
      <c r="D23" s="228"/>
      <c r="E23" s="228"/>
      <c r="F23" s="228"/>
      <c r="G23" s="228"/>
      <c r="H23" s="207"/>
      <c r="M23" s="4" t="s">
        <v>378</v>
      </c>
      <c r="N23">
        <v>24</v>
      </c>
      <c r="O23" s="5" t="s">
        <v>359</v>
      </c>
      <c r="Q23" s="5" t="s">
        <v>363</v>
      </c>
      <c r="R23">
        <v>28</v>
      </c>
    </row>
    <row r="24" spans="1:18" ht="14.25" x14ac:dyDescent="0.15">
      <c r="A24" s="235"/>
      <c r="B24" s="457"/>
      <c r="C24" s="458"/>
      <c r="D24" s="458"/>
      <c r="E24" s="458"/>
      <c r="F24" s="458"/>
      <c r="G24" s="458"/>
      <c r="H24" s="236"/>
    </row>
  </sheetData>
  <sheetProtection algorithmName="SHA-512" hashValue="ctpoh5ZmFBqsTiu+PpuC+EkXC8TwBKl3ibc38EwifSl9EtMSlJAP4dt6WIud2Md1UQP39+cHV1nn2kFhwxLFag==" saltValue="srQb6h4E5vltHJZg0O2R0g==" spinCount="100000" sheet="1" objects="1" scenarios="1"/>
  <mergeCells count="13">
    <mergeCell ref="B24:G24"/>
    <mergeCell ref="B16:G16"/>
    <mergeCell ref="B11:G11"/>
    <mergeCell ref="B15:G15"/>
    <mergeCell ref="B18:G18"/>
    <mergeCell ref="B12:G12"/>
    <mergeCell ref="B19:G19"/>
    <mergeCell ref="B17:G17"/>
    <mergeCell ref="B6:D6"/>
    <mergeCell ref="F6:G6"/>
    <mergeCell ref="E8:G8"/>
    <mergeCell ref="B8:D8"/>
    <mergeCell ref="B7:D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zoomScale="70" zoomScaleNormal="70" zoomScaleSheetLayoutView="100" workbookViewId="0">
      <selection activeCell="D10" sqref="D10:E16"/>
    </sheetView>
  </sheetViews>
  <sheetFormatPr defaultColWidth="9" defaultRowHeight="13.5" x14ac:dyDescent="0.15"/>
  <cols>
    <col min="1" max="1" width="5.75" style="9" customWidth="1"/>
    <col min="2" max="2" width="1.625" style="9" customWidth="1"/>
    <col min="3" max="3" width="4" style="9" customWidth="1"/>
    <col min="4" max="4" width="24.625" style="9" customWidth="1"/>
    <col min="5" max="5" width="5.625" style="9" customWidth="1"/>
    <col min="6" max="16" width="8.625" style="9" customWidth="1"/>
    <col min="17" max="17" width="3.625" style="9" customWidth="1"/>
    <col min="18" max="18" width="10.625" style="9" customWidth="1"/>
    <col min="19" max="19" width="3.625" style="9" customWidth="1"/>
    <col min="20" max="20" width="10.625" style="9" customWidth="1"/>
    <col min="21" max="21" width="3.625" style="9" customWidth="1"/>
    <col min="22" max="22" width="13.625" style="9" customWidth="1"/>
    <col min="23" max="23" width="3.625" style="9" customWidth="1"/>
    <col min="24" max="24" width="7.625" style="9" customWidth="1"/>
    <col min="25" max="27" width="8.625" style="9" customWidth="1"/>
    <col min="28" max="28" width="1.125" style="9" customWidth="1"/>
    <col min="29" max="29" width="30.75" style="9" customWidth="1"/>
    <col min="30" max="38" width="9" style="9" hidden="1" customWidth="1"/>
    <col min="39" max="39" width="32.875" style="9" hidden="1" customWidth="1"/>
    <col min="40" max="40" width="7.125" style="9" hidden="1" customWidth="1"/>
    <col min="41" max="41" width="9.5" style="9" hidden="1" customWidth="1"/>
    <col min="42" max="42" width="8" style="9" hidden="1" customWidth="1"/>
    <col min="43" max="44" width="9" style="9" hidden="1" customWidth="1"/>
    <col min="45" max="45" width="7.625" style="9" hidden="1" customWidth="1"/>
    <col min="46" max="46" width="9" style="9" hidden="1" customWidth="1"/>
    <col min="47" max="16384" width="9" style="9"/>
  </cols>
  <sheetData>
    <row r="1" spans="1:46" ht="3.95" customHeight="1" x14ac:dyDescent="0.15">
      <c r="B1" s="6"/>
      <c r="C1" s="7"/>
      <c r="D1" s="7"/>
      <c r="E1" s="7"/>
      <c r="F1" s="7"/>
      <c r="G1" s="7"/>
      <c r="H1" s="7"/>
      <c r="I1" s="7"/>
      <c r="J1" s="7"/>
      <c r="K1" s="7"/>
      <c r="L1" s="7"/>
      <c r="M1" s="7"/>
      <c r="N1" s="7"/>
      <c r="O1" s="7"/>
      <c r="P1" s="7"/>
      <c r="Q1" s="7"/>
      <c r="R1" s="7"/>
      <c r="S1" s="7"/>
      <c r="T1" s="7"/>
      <c r="U1" s="7"/>
      <c r="V1" s="7"/>
      <c r="W1" s="7"/>
      <c r="X1" s="7"/>
      <c r="Y1" s="7"/>
      <c r="Z1" s="7"/>
      <c r="AA1" s="7"/>
      <c r="AB1" s="8"/>
    </row>
    <row r="2" spans="1:46" ht="17.25" x14ac:dyDescent="0.15">
      <c r="A2" s="516"/>
      <c r="B2" s="10"/>
      <c r="C2" s="11"/>
      <c r="D2" s="11"/>
      <c r="E2" s="178" t="s">
        <v>457</v>
      </c>
      <c r="F2" s="12"/>
      <c r="G2" s="282" t="s">
        <v>1003</v>
      </c>
      <c r="H2" s="11"/>
      <c r="I2" s="11"/>
      <c r="J2" s="12"/>
      <c r="K2" s="13"/>
      <c r="L2" s="14"/>
      <c r="M2" s="14"/>
      <c r="N2" s="14"/>
      <c r="O2" s="14"/>
      <c r="P2" s="14"/>
      <c r="Q2" s="14"/>
      <c r="R2" s="14"/>
      <c r="S2" s="14"/>
      <c r="T2" s="14"/>
      <c r="U2" s="14"/>
      <c r="V2" s="14"/>
      <c r="W2" s="14"/>
      <c r="X2" s="14"/>
      <c r="Y2" s="14"/>
      <c r="Z2" s="284"/>
      <c r="AA2" s="284"/>
      <c r="AB2" s="16"/>
    </row>
    <row r="3" spans="1:46" ht="3.95" customHeight="1" x14ac:dyDescent="0.15">
      <c r="A3" s="517"/>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3.95" customHeight="1" x14ac:dyDescent="0.15">
      <c r="A4" s="517"/>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15">
      <c r="A5" s="517"/>
      <c r="B5" s="10"/>
      <c r="C5" s="519" t="s">
        <v>458</v>
      </c>
      <c r="D5" s="498" t="s">
        <v>3</v>
      </c>
      <c r="E5" s="499"/>
      <c r="F5" s="506" t="s">
        <v>423</v>
      </c>
      <c r="G5" s="507"/>
      <c r="H5" s="512" t="s">
        <v>459</v>
      </c>
      <c r="I5" s="513"/>
      <c r="J5" s="513"/>
      <c r="K5" s="513"/>
      <c r="L5" s="513"/>
      <c r="M5" s="556"/>
      <c r="N5" s="512" t="s">
        <v>447</v>
      </c>
      <c r="O5" s="513"/>
      <c r="P5" s="513"/>
      <c r="Q5" s="513"/>
      <c r="R5" s="513"/>
      <c r="S5" s="513"/>
      <c r="T5" s="513"/>
      <c r="U5" s="513"/>
      <c r="V5" s="513"/>
      <c r="W5" s="513"/>
      <c r="X5" s="556"/>
      <c r="Y5" s="513" t="s">
        <v>448</v>
      </c>
      <c r="Z5" s="554"/>
      <c r="AA5" s="555"/>
      <c r="AB5" s="20"/>
      <c r="AC5" s="175" t="s">
        <v>156</v>
      </c>
    </row>
    <row r="6" spans="1:46" ht="18" customHeight="1" x14ac:dyDescent="0.15">
      <c r="A6" s="518"/>
      <c r="B6" s="10"/>
      <c r="C6" s="520"/>
      <c r="D6" s="500"/>
      <c r="E6" s="501"/>
      <c r="F6" s="508"/>
      <c r="G6" s="509"/>
      <c r="H6" s="144" t="s">
        <v>407</v>
      </c>
      <c r="I6" s="512" t="s">
        <v>409</v>
      </c>
      <c r="J6" s="556"/>
      <c r="K6" s="145" t="s">
        <v>410</v>
      </c>
      <c r="L6" s="512" t="s">
        <v>412</v>
      </c>
      <c r="M6" s="556"/>
      <c r="N6" s="512" t="s">
        <v>407</v>
      </c>
      <c r="O6" s="515"/>
      <c r="P6" s="512" t="s">
        <v>409</v>
      </c>
      <c r="Q6" s="513"/>
      <c r="R6" s="514"/>
      <c r="S6" s="514"/>
      <c r="T6" s="514"/>
      <c r="U6" s="514"/>
      <c r="V6" s="514"/>
      <c r="W6" s="514"/>
      <c r="X6" s="515"/>
      <c r="Y6" s="143" t="s">
        <v>415</v>
      </c>
      <c r="Z6" s="144" t="s">
        <v>409</v>
      </c>
      <c r="AA6" s="146" t="s">
        <v>410</v>
      </c>
      <c r="AB6" s="20"/>
    </row>
    <row r="7" spans="1:46" ht="18" customHeight="1" x14ac:dyDescent="0.15">
      <c r="A7" s="518"/>
      <c r="B7" s="10"/>
      <c r="C7" s="520"/>
      <c r="D7" s="500"/>
      <c r="E7" s="501"/>
      <c r="F7" s="508"/>
      <c r="G7" s="509"/>
      <c r="H7" s="535" t="s">
        <v>2</v>
      </c>
      <c r="I7" s="538" t="s">
        <v>4</v>
      </c>
      <c r="J7" s="539"/>
      <c r="K7" s="535" t="s">
        <v>969</v>
      </c>
      <c r="L7" s="562" t="s">
        <v>5</v>
      </c>
      <c r="M7" s="563"/>
      <c r="N7" s="538" t="s">
        <v>6</v>
      </c>
      <c r="O7" s="539"/>
      <c r="P7" s="538" t="s">
        <v>7</v>
      </c>
      <c r="Q7" s="564"/>
      <c r="R7" s="564"/>
      <c r="S7" s="564"/>
      <c r="T7" s="564"/>
      <c r="U7" s="564"/>
      <c r="V7" s="564"/>
      <c r="W7" s="564"/>
      <c r="X7" s="539"/>
      <c r="Y7" s="557" t="s">
        <v>416</v>
      </c>
      <c r="Z7" s="557" t="s">
        <v>417</v>
      </c>
      <c r="AA7" s="561" t="s">
        <v>968</v>
      </c>
      <c r="AB7" s="20"/>
    </row>
    <row r="8" spans="1:46" ht="18" customHeight="1" x14ac:dyDescent="0.15">
      <c r="A8" s="194">
        <f>COUNTIF(A10:A265,"VOCに該当する物質の合計値を記入")</f>
        <v>0</v>
      </c>
      <c r="B8" s="10"/>
      <c r="C8" s="520"/>
      <c r="D8" s="500"/>
      <c r="E8" s="501"/>
      <c r="F8" s="508"/>
      <c r="G8" s="509"/>
      <c r="H8" s="536"/>
      <c r="I8" s="504"/>
      <c r="J8" s="528" t="s">
        <v>8</v>
      </c>
      <c r="K8" s="536"/>
      <c r="L8" s="532" t="s">
        <v>9</v>
      </c>
      <c r="M8" s="528" t="s">
        <v>10</v>
      </c>
      <c r="N8" s="532"/>
      <c r="O8" s="528" t="s">
        <v>971</v>
      </c>
      <c r="P8" s="532"/>
      <c r="Q8" s="525" t="s">
        <v>11</v>
      </c>
      <c r="R8" s="526"/>
      <c r="S8" s="526"/>
      <c r="T8" s="526"/>
      <c r="U8" s="526"/>
      <c r="V8" s="526"/>
      <c r="W8" s="526"/>
      <c r="X8" s="527"/>
      <c r="Y8" s="558"/>
      <c r="Z8" s="560"/>
      <c r="AA8" s="560"/>
      <c r="AB8" s="20"/>
    </row>
    <row r="9" spans="1:46" ht="51" customHeight="1" x14ac:dyDescent="0.15">
      <c r="A9" s="194"/>
      <c r="B9" s="10"/>
      <c r="C9" s="521"/>
      <c r="D9" s="502"/>
      <c r="E9" s="503"/>
      <c r="F9" s="510"/>
      <c r="G9" s="511"/>
      <c r="H9" s="537"/>
      <c r="I9" s="505"/>
      <c r="J9" s="529"/>
      <c r="K9" s="537"/>
      <c r="L9" s="533"/>
      <c r="M9" s="529"/>
      <c r="N9" s="534"/>
      <c r="O9" s="530"/>
      <c r="P9" s="534"/>
      <c r="Q9" s="522" t="s">
        <v>12</v>
      </c>
      <c r="R9" s="531"/>
      <c r="S9" s="522" t="s">
        <v>970</v>
      </c>
      <c r="T9" s="523"/>
      <c r="U9" s="523"/>
      <c r="V9" s="523"/>
      <c r="W9" s="523"/>
      <c r="X9" s="524"/>
      <c r="Y9" s="559"/>
      <c r="Z9" s="559"/>
      <c r="AA9" s="559"/>
      <c r="AB9" s="20"/>
      <c r="AD9" s="201" t="s">
        <v>97</v>
      </c>
      <c r="AE9" s="201" t="s">
        <v>98</v>
      </c>
      <c r="AF9" s="201" t="s">
        <v>99</v>
      </c>
      <c r="AG9" s="201" t="s">
        <v>100</v>
      </c>
      <c r="AH9" s="201" t="s">
        <v>101</v>
      </c>
      <c r="AI9" s="201" t="s">
        <v>102</v>
      </c>
      <c r="AJ9" s="201" t="s">
        <v>1</v>
      </c>
      <c r="AK9" s="201" t="s">
        <v>103</v>
      </c>
      <c r="AL9" s="201" t="s">
        <v>104</v>
      </c>
      <c r="AM9" s="201" t="s">
        <v>105</v>
      </c>
      <c r="AN9" s="201" t="s">
        <v>106</v>
      </c>
      <c r="AO9" s="201" t="s">
        <v>979</v>
      </c>
      <c r="AP9" s="201"/>
      <c r="AQ9" s="201" t="s">
        <v>107</v>
      </c>
      <c r="AR9" s="201" t="s">
        <v>108</v>
      </c>
      <c r="AS9" s="201" t="s">
        <v>13</v>
      </c>
    </row>
    <row r="10" spans="1:46" ht="12.95" customHeight="1" x14ac:dyDescent="0.15">
      <c r="A10" s="466" t="str">
        <f>IF(D10="","",INDEX(府条例対象物質!C3:D3,1,2))</f>
        <v/>
      </c>
      <c r="B10" s="10"/>
      <c r="C10" s="468">
        <v>1</v>
      </c>
      <c r="D10" s="485"/>
      <c r="E10" s="486"/>
      <c r="F10" s="476"/>
      <c r="G10" s="547"/>
      <c r="H10" s="472"/>
      <c r="I10" s="495"/>
      <c r="J10" s="491"/>
      <c r="K10" s="472"/>
      <c r="L10" s="495"/>
      <c r="M10" s="491"/>
      <c r="N10" s="495"/>
      <c r="O10" s="491"/>
      <c r="P10" s="542"/>
      <c r="Q10" s="147">
        <v>1</v>
      </c>
      <c r="R10" s="148" t="s">
        <v>279</v>
      </c>
      <c r="S10" s="147">
        <v>1</v>
      </c>
      <c r="T10" s="153" t="s">
        <v>14</v>
      </c>
      <c r="U10" s="176">
        <v>8</v>
      </c>
      <c r="V10" s="153" t="s">
        <v>438</v>
      </c>
      <c r="W10" s="176">
        <v>15</v>
      </c>
      <c r="X10" s="157" t="s">
        <v>445</v>
      </c>
      <c r="Y10" s="472"/>
      <c r="Z10" s="472"/>
      <c r="AA10" s="472"/>
      <c r="AB10" s="16"/>
      <c r="AC10" s="291" t="str">
        <f>IF(E10&lt;&gt;243,CONCATENATE(AD10,AE10,AF10,AG10,AH10,AI10,AJ10,AK10,AL10,AM10,AN10,AO10,AP10,AQ10,AR10,AS10,AT11),"")</f>
        <v/>
      </c>
      <c r="AD10" s="201" t="str">
        <f>IF(D10&lt;&gt;"",IF(SUM(Y10:AA16)&lt;1000,"取扱量が空白又は規定値（1000kg)未満です（届出対象であるかを確認してください）。",""),"")</f>
        <v/>
      </c>
      <c r="AE10" s="201" t="str">
        <f>IF(D10&lt;&gt;"",IF(AND(F10="",G10=""),"主な用途を入力してください。",""),"")</f>
        <v/>
      </c>
      <c r="AF10" s="201" t="str">
        <f>IF(OR(H10="",H10=0),"",IF(H10=INT(H10/10^(INT(LOG10(H10))-1))*10^INT(LOG10(H10)-1),"","排出量(大気)の有効数字が２桁ではありません。"))</f>
        <v/>
      </c>
      <c r="AG10" s="201" t="str">
        <f>IF(OR(I10="",I10=0),"",IF(I10=INT(I10/10^(INT(LOG10(I10))-1))*10^INT(LOG10(I10)-1),"","排出量（公共用水域）の有効数字が２桁ではありません。"))</f>
        <v/>
      </c>
      <c r="AH10" s="201" t="str">
        <f>IF(I10&gt;0,IF(J10="","公共用水域への排出先を入力してください。",""),"")</f>
        <v/>
      </c>
      <c r="AI10" s="201" t="str">
        <f>IF(OR(K10="",K10=0),"",IF(K10=INT(K10/10^(INT(LOG10(K10))-1))*10^INT(LOG10(K10)-1),"","排出量（土壌）の有効数字が２桁ではありません。"))</f>
        <v/>
      </c>
      <c r="AJ10" s="201" t="str">
        <f>IF(OR(L10="",L10=0),"",IF(L10=INT(L10/10^(INT(LOG10(L10))-1))*10^INT(LOG10(L10)-1),"","排出量（埋立処分）の有効数字が２桁ではありません。"))</f>
        <v/>
      </c>
      <c r="AK10" s="201" t="str">
        <f>IF(L10&gt;0,IF(M10="","埋立処分場所を入力してください。",""),"")</f>
        <v/>
      </c>
      <c r="AL10" s="201" t="str">
        <f>IF(OR(N10="",N10=0),"",IF(N10=INT(N10/10^(INT(LOG10(N10))-1))*10^INT(LOG10(N10)-1),"","移動量（下水道）の有効数字が２桁ではありません。"))</f>
        <v/>
      </c>
      <c r="AM10" s="201" t="str">
        <f>IF(N10&gt;0,IF(O10="","下水道終末施設名を入力してください。",""),"")</f>
        <v/>
      </c>
      <c r="AN10" s="201" t="str">
        <f>IF(OR(P10="",P10=0),"",IF(P10=INT(P10/10^(INT(LOG10(P10))-1))*10^INT(LOG10(P10)-1),"","移動量（廃棄物）の有効数字が２桁ではありません。"))</f>
        <v/>
      </c>
      <c r="AO10" s="292" t="str">
        <f>IF(P10&gt;0,IF(SUM(別紙１入力!S5:Y5)=0,"廃棄物の処理方法を入力してください。",""),"")</f>
        <v/>
      </c>
      <c r="AP10" s="292" t="str">
        <f>IF(P10&gt;0,IF(SUM(別紙１入力!Z5:AQ5)=0,"廃棄物の種類を入力してください。",""),"")</f>
        <v/>
      </c>
      <c r="AQ10" s="201" t="str">
        <f>IF(OR(Y10="",Y10=0),"",IF(Y10=INT(Y10/10^(INT(LOG10(Y10))-1))*10^INT(LOG10(Y10)-1),"","取扱量（製造）の有効数字が２桁ではありません。"))</f>
        <v/>
      </c>
      <c r="AR10" s="201" t="str">
        <f>IF(OR(Z10="",Z10=0),"",IF(Z10=INT(Z10/10^(INT(LOG10(Z10))-1))*10^INT(LOG10(Z10)-1),"","取扱量（使用）の有効数字が２桁ではありません。"))</f>
        <v/>
      </c>
      <c r="AS10" s="201" t="str">
        <f>IF(OR(AA10="",AA10=0),"",IF(AA10=INT(AA10/10^(INT(LOG10(AA10))-1))*10^INT(LOG10(AA10)-1),"","取扱量（その他）の有効数字が２桁ではありません。"))</f>
        <v/>
      </c>
    </row>
    <row r="11" spans="1:46" ht="12.95" customHeight="1" x14ac:dyDescent="0.15">
      <c r="A11" s="467"/>
      <c r="B11" s="10"/>
      <c r="C11" s="469"/>
      <c r="D11" s="487"/>
      <c r="E11" s="488"/>
      <c r="F11" s="477"/>
      <c r="G11" s="548"/>
      <c r="H11" s="473"/>
      <c r="I11" s="496"/>
      <c r="J11" s="492"/>
      <c r="K11" s="473"/>
      <c r="L11" s="496"/>
      <c r="M11" s="492"/>
      <c r="N11" s="496"/>
      <c r="O11" s="492"/>
      <c r="P11" s="542"/>
      <c r="Q11" s="149">
        <v>2</v>
      </c>
      <c r="R11" s="150" t="s">
        <v>283</v>
      </c>
      <c r="S11" s="149">
        <v>2</v>
      </c>
      <c r="T11" s="154" t="s">
        <v>15</v>
      </c>
      <c r="U11" s="161">
        <v>9</v>
      </c>
      <c r="V11" s="154" t="s">
        <v>439</v>
      </c>
      <c r="W11" s="161">
        <v>16</v>
      </c>
      <c r="X11" s="158" t="s">
        <v>446</v>
      </c>
      <c r="Y11" s="473"/>
      <c r="Z11" s="474"/>
      <c r="AA11" s="473"/>
      <c r="AB11" s="16"/>
      <c r="AC11" s="291"/>
      <c r="AD11" s="201"/>
      <c r="AE11" s="201"/>
      <c r="AF11" s="201" t="str">
        <f>IF(D10&lt;&gt;"",IF(AND(H10=""),"1","0"),"")</f>
        <v/>
      </c>
      <c r="AG11" s="201" t="str">
        <f>IF(D10&lt;&gt;"",IF(AND(I10=""),"1","0"),"")</f>
        <v/>
      </c>
      <c r="AH11" s="201"/>
      <c r="AI11" s="201" t="str">
        <f>IF(D10&lt;&gt;"",IF(AND(K10=""),"1","0"),"")</f>
        <v/>
      </c>
      <c r="AJ11" s="201" t="str">
        <f>IF(D10&lt;&gt;"",IF(AND(L10=""),"1","0"),"")</f>
        <v/>
      </c>
      <c r="AK11" s="201"/>
      <c r="AL11" s="201" t="str">
        <f>IF(D10&lt;&gt;"",IF(AND(N10=""),"1","0"),"")</f>
        <v/>
      </c>
      <c r="AM11" s="201"/>
      <c r="AN11" s="201" t="str">
        <f>IF(D10&lt;&gt;"",IF(AND(P10=""),"1","0"),"")</f>
        <v/>
      </c>
      <c r="AO11" s="553"/>
      <c r="AP11" s="553"/>
      <c r="AQ11" s="201" t="str">
        <f>IF(D10&lt;&gt;"",IF(AND(Y10=""),"1","0"),"")</f>
        <v/>
      </c>
      <c r="AR11" s="201" t="str">
        <f>IF(D10&lt;&gt;"",IF(AND(Z10=""),"1","0"),"")</f>
        <v/>
      </c>
      <c r="AS11" s="201" t="str">
        <f>IF(D10&lt;&gt;"",IF(AND(AA10=""),"1","0"),"")</f>
        <v/>
      </c>
      <c r="AT11" s="9" t="str">
        <f>IF(D10="ＶＯＣ（揮発性有機化合物）",IF(AF11+AG11+AI11+AJ11+AL11+AN11+AQ11+AR11+AS11=0,"","空白の欄があります。0kgの場合も記入してください。"),"")</f>
        <v/>
      </c>
    </row>
    <row r="12" spans="1:46" ht="12.95" customHeight="1" x14ac:dyDescent="0.15">
      <c r="A12" s="467"/>
      <c r="B12" s="10"/>
      <c r="C12" s="470"/>
      <c r="D12" s="487"/>
      <c r="E12" s="488"/>
      <c r="F12" s="477"/>
      <c r="G12" s="548"/>
      <c r="H12" s="474"/>
      <c r="I12" s="496"/>
      <c r="J12" s="493"/>
      <c r="K12" s="473"/>
      <c r="L12" s="496"/>
      <c r="M12" s="492"/>
      <c r="N12" s="544"/>
      <c r="O12" s="493"/>
      <c r="P12" s="542"/>
      <c r="Q12" s="149">
        <v>3</v>
      </c>
      <c r="R12" s="150" t="s">
        <v>287</v>
      </c>
      <c r="S12" s="149">
        <v>3</v>
      </c>
      <c r="T12" s="154" t="s">
        <v>16</v>
      </c>
      <c r="U12" s="161">
        <v>10</v>
      </c>
      <c r="V12" s="154" t="s">
        <v>440</v>
      </c>
      <c r="W12" s="161">
        <v>17</v>
      </c>
      <c r="X12" s="158" t="s">
        <v>292</v>
      </c>
      <c r="Y12" s="473"/>
      <c r="Z12" s="474"/>
      <c r="AA12" s="473"/>
      <c r="AB12" s="16"/>
    </row>
    <row r="13" spans="1:46" ht="12.95" customHeight="1" x14ac:dyDescent="0.15">
      <c r="A13" s="467"/>
      <c r="B13" s="10"/>
      <c r="C13" s="470"/>
      <c r="D13" s="487"/>
      <c r="E13" s="488"/>
      <c r="F13" s="477"/>
      <c r="G13" s="548"/>
      <c r="H13" s="474"/>
      <c r="I13" s="496"/>
      <c r="J13" s="493"/>
      <c r="K13" s="473"/>
      <c r="L13" s="496"/>
      <c r="M13" s="492"/>
      <c r="N13" s="544"/>
      <c r="O13" s="493"/>
      <c r="P13" s="542"/>
      <c r="Q13" s="149">
        <v>4</v>
      </c>
      <c r="R13" s="150" t="s">
        <v>294</v>
      </c>
      <c r="S13" s="149">
        <v>4</v>
      </c>
      <c r="T13" s="154" t="s">
        <v>17</v>
      </c>
      <c r="U13" s="161">
        <v>11</v>
      </c>
      <c r="V13" s="154" t="s">
        <v>441</v>
      </c>
      <c r="W13" s="161">
        <v>18</v>
      </c>
      <c r="X13" s="158" t="s">
        <v>297</v>
      </c>
      <c r="Y13" s="473"/>
      <c r="Z13" s="474"/>
      <c r="AA13" s="473"/>
      <c r="AB13" s="16"/>
    </row>
    <row r="14" spans="1:46" ht="12.95" customHeight="1" x14ac:dyDescent="0.15">
      <c r="A14" s="467"/>
      <c r="B14" s="10"/>
      <c r="C14" s="470"/>
      <c r="D14" s="487"/>
      <c r="E14" s="488"/>
      <c r="F14" s="477"/>
      <c r="G14" s="548"/>
      <c r="H14" s="474"/>
      <c r="I14" s="496"/>
      <c r="J14" s="493"/>
      <c r="K14" s="473"/>
      <c r="L14" s="496"/>
      <c r="M14" s="492"/>
      <c r="N14" s="544"/>
      <c r="O14" s="493"/>
      <c r="P14" s="542"/>
      <c r="Q14" s="149">
        <v>5</v>
      </c>
      <c r="R14" s="150" t="s">
        <v>299</v>
      </c>
      <c r="S14" s="149">
        <v>5</v>
      </c>
      <c r="T14" s="154" t="s">
        <v>18</v>
      </c>
      <c r="U14" s="161">
        <v>12</v>
      </c>
      <c r="V14" s="154" t="s">
        <v>21</v>
      </c>
      <c r="W14" s="161"/>
      <c r="X14" s="159"/>
      <c r="Y14" s="473"/>
      <c r="Z14" s="474"/>
      <c r="AA14" s="473"/>
      <c r="AB14" s="16"/>
    </row>
    <row r="15" spans="1:46" ht="12.95" customHeight="1" x14ac:dyDescent="0.15">
      <c r="A15" s="467"/>
      <c r="B15" s="10"/>
      <c r="C15" s="470"/>
      <c r="D15" s="487"/>
      <c r="E15" s="488"/>
      <c r="F15" s="477"/>
      <c r="G15" s="548"/>
      <c r="H15" s="474"/>
      <c r="I15" s="496"/>
      <c r="J15" s="493"/>
      <c r="K15" s="473"/>
      <c r="L15" s="496"/>
      <c r="M15" s="492"/>
      <c r="N15" s="544"/>
      <c r="O15" s="493"/>
      <c r="P15" s="542"/>
      <c r="Q15" s="149">
        <v>6</v>
      </c>
      <c r="R15" s="150" t="s">
        <v>302</v>
      </c>
      <c r="S15" s="149">
        <v>6</v>
      </c>
      <c r="T15" s="154" t="s">
        <v>19</v>
      </c>
      <c r="U15" s="161">
        <v>13</v>
      </c>
      <c r="V15" s="154" t="s">
        <v>443</v>
      </c>
      <c r="W15" s="161"/>
      <c r="X15" s="159"/>
      <c r="Y15" s="473"/>
      <c r="Z15" s="474"/>
      <c r="AA15" s="473"/>
      <c r="AB15" s="16"/>
    </row>
    <row r="16" spans="1:46" ht="12.95" customHeight="1" x14ac:dyDescent="0.15">
      <c r="A16" s="467"/>
      <c r="B16" s="10"/>
      <c r="C16" s="470"/>
      <c r="D16" s="489"/>
      <c r="E16" s="490"/>
      <c r="F16" s="478"/>
      <c r="G16" s="549"/>
      <c r="H16" s="475"/>
      <c r="I16" s="497"/>
      <c r="J16" s="494"/>
      <c r="K16" s="543"/>
      <c r="L16" s="497"/>
      <c r="M16" s="546"/>
      <c r="N16" s="545"/>
      <c r="O16" s="494"/>
      <c r="P16" s="542"/>
      <c r="Q16" s="151">
        <v>7</v>
      </c>
      <c r="R16" s="152" t="s">
        <v>297</v>
      </c>
      <c r="S16" s="151">
        <v>7</v>
      </c>
      <c r="T16" s="155" t="s">
        <v>20</v>
      </c>
      <c r="U16" s="177">
        <v>14</v>
      </c>
      <c r="V16" s="155" t="s">
        <v>444</v>
      </c>
      <c r="W16" s="177"/>
      <c r="X16" s="160"/>
      <c r="Y16" s="543"/>
      <c r="Z16" s="475"/>
      <c r="AA16" s="543"/>
      <c r="AB16" s="16"/>
    </row>
    <row r="17" spans="1:28" ht="30" customHeight="1" x14ac:dyDescent="0.15">
      <c r="A17" s="467"/>
      <c r="B17" s="10"/>
      <c r="C17" s="471"/>
      <c r="D17" s="483" t="s">
        <v>22</v>
      </c>
      <c r="E17" s="484"/>
      <c r="F17" s="550"/>
      <c r="G17" s="551"/>
      <c r="H17" s="551"/>
      <c r="I17" s="551"/>
      <c r="J17" s="551"/>
      <c r="K17" s="551"/>
      <c r="L17" s="551"/>
      <c r="M17" s="551"/>
      <c r="N17" s="551"/>
      <c r="O17" s="551"/>
      <c r="P17" s="551"/>
      <c r="Q17" s="551"/>
      <c r="R17" s="551"/>
      <c r="S17" s="551"/>
      <c r="T17" s="551"/>
      <c r="U17" s="551"/>
      <c r="V17" s="551"/>
      <c r="W17" s="551"/>
      <c r="X17" s="551"/>
      <c r="Y17" s="551"/>
      <c r="Z17" s="551"/>
      <c r="AA17" s="552"/>
      <c r="AB17" s="16"/>
    </row>
    <row r="18" spans="1:28" ht="18" customHeight="1" x14ac:dyDescent="0.15">
      <c r="A18" s="140"/>
      <c r="B18" s="10"/>
      <c r="C18" s="479" t="s">
        <v>1004</v>
      </c>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16"/>
    </row>
    <row r="19" spans="1:28" ht="18" customHeight="1" x14ac:dyDescent="0.15">
      <c r="A19" s="140"/>
      <c r="B19" s="10"/>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16"/>
    </row>
    <row r="20" spans="1:28" ht="18" customHeight="1" thickBot="1" x14ac:dyDescent="0.2">
      <c r="A20" s="140"/>
      <c r="B20" s="10"/>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16"/>
    </row>
    <row r="21" spans="1:28" ht="24" customHeight="1" thickBot="1" x14ac:dyDescent="0.2">
      <c r="A21" s="140"/>
      <c r="B21" s="10"/>
      <c r="C21" s="21" t="s">
        <v>178</v>
      </c>
      <c r="D21" s="22"/>
      <c r="E21" s="540"/>
      <c r="F21" s="540"/>
      <c r="G21" s="540"/>
      <c r="H21" s="540"/>
      <c r="I21" s="540"/>
      <c r="J21" s="540"/>
      <c r="K21" s="540"/>
      <c r="L21" s="540"/>
      <c r="M21" s="540"/>
      <c r="N21" s="540"/>
      <c r="O21" s="540"/>
      <c r="P21" s="540"/>
      <c r="Q21" s="540"/>
      <c r="R21" s="540"/>
      <c r="S21" s="540"/>
      <c r="T21" s="540"/>
      <c r="U21" s="540"/>
      <c r="V21" s="540"/>
      <c r="W21" s="540"/>
      <c r="X21" s="540"/>
      <c r="Y21" s="540"/>
      <c r="Z21" s="540"/>
      <c r="AA21" s="541"/>
      <c r="AB21" s="16"/>
    </row>
    <row r="22" spans="1:28" ht="3.95" customHeight="1" thickBot="1" x14ac:dyDescent="0.2">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VC2u81v78OCVhVHYaOVAZLJ7szYCMvdfvYRWf6eJ5K+xPo5dFWSBYnLgChHitjQJKH7uQrlpbW1S/WJ2Uxy2xw==" saltValue="E3w3lAyu8dioWsrEsLG+cg==" spinCount="100000" sheet="1" objects="1" scenarios="1"/>
  <mergeCells count="52">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 ref="E21:AA21"/>
    <mergeCell ref="P10:P16"/>
    <mergeCell ref="AA10:AA16"/>
    <mergeCell ref="N10:N16"/>
    <mergeCell ref="M10:M16"/>
    <mergeCell ref="L10:L16"/>
    <mergeCell ref="K10:K16"/>
    <mergeCell ref="G10:G16"/>
    <mergeCell ref="F17:AA17"/>
    <mergeCell ref="Z10:Z16"/>
    <mergeCell ref="Y10:Y16"/>
    <mergeCell ref="O10:O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A10:A17"/>
    <mergeCell ref="C10:C17"/>
    <mergeCell ref="H10:H16"/>
    <mergeCell ref="F10:F16"/>
    <mergeCell ref="C18:AA20"/>
    <mergeCell ref="D17:E17"/>
    <mergeCell ref="D10:E16"/>
    <mergeCell ref="J10:J16"/>
    <mergeCell ref="I10:I16"/>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showInputMessage="1" sqref="D10" xr:uid="{00000000-0002-0000-0300-000013000000}">
      <formula1>条例物質名</formula1>
    </dataValidation>
    <dataValidation type="list" allowBlank="1" showInputMessage="1" sqref="F10:G16" xr:uid="{00000000-0002-0000-0300-000014000000}">
      <formula1>用途一覧</formula1>
    </dataValidation>
    <dataValidation type="list" allowBlank="1" showInputMessage="1" sqref="J10:J16" xr:uid="{00000000-0002-0000-0300-000015000000}">
      <formula1>河川名</formula1>
    </dataValidation>
    <dataValidation type="list" showInputMessage="1" sqref="M10:M16" xr:uid="{00000000-0002-0000-0300-000016000000}">
      <formula1>"1.安定型,2.管理型,3.遮断型"</formula1>
    </dataValidation>
    <dataValidation type="list" showInputMessage="1" sqref="O10:O16" xr:uid="{00000000-0002-0000-0300-000017000000}">
      <formula1>下水名</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80" zoomScaleNormal="80" zoomScaleSheetLayoutView="100" workbookViewId="0">
      <selection activeCell="D8" sqref="D8"/>
    </sheetView>
  </sheetViews>
  <sheetFormatPr defaultColWidth="9" defaultRowHeight="13.5" x14ac:dyDescent="0.15"/>
  <cols>
    <col min="1" max="1" width="8.5" style="9" customWidth="1"/>
    <col min="2" max="2" width="1.625" style="140" customWidth="1"/>
    <col min="3" max="3" width="3.75" style="9" customWidth="1"/>
    <col min="4" max="4" width="37.75" style="9" customWidth="1"/>
    <col min="5" max="5" width="7.125" style="9" customWidth="1"/>
    <col min="6" max="7" width="13.375" style="9" customWidth="1"/>
    <col min="8" max="10" width="16.875" style="9" customWidth="1"/>
    <col min="11" max="11" width="88.25" style="9" customWidth="1"/>
    <col min="12" max="12" width="12.875" style="9" customWidth="1"/>
    <col min="13" max="13" width="11" style="9" customWidth="1"/>
    <col min="14" max="14" width="2" style="29" customWidth="1"/>
    <col min="15" max="15" width="41.625" style="29" customWidth="1"/>
    <col min="16" max="16" width="11.75" style="29" hidden="1" customWidth="1"/>
    <col min="17" max="17" width="19.75" style="9" hidden="1" customWidth="1"/>
    <col min="18" max="23" width="9" style="9" hidden="1" customWidth="1"/>
    <col min="24" max="24" width="0" style="9" hidden="1" customWidth="1"/>
    <col min="25" max="16384" width="9" style="9"/>
  </cols>
  <sheetData>
    <row r="1" spans="1:24" x14ac:dyDescent="0.15">
      <c r="A1" s="565" t="str">
        <f>IF(A7&gt;0,"VOCの届出が必要です","")</f>
        <v/>
      </c>
      <c r="B1" s="136"/>
      <c r="C1" s="7"/>
      <c r="D1" s="7"/>
      <c r="E1" s="7"/>
      <c r="F1" s="7"/>
      <c r="G1" s="7"/>
      <c r="H1" s="7"/>
      <c r="I1" s="7"/>
      <c r="J1" s="7"/>
      <c r="K1" s="7"/>
      <c r="L1" s="7"/>
      <c r="M1" s="7"/>
      <c r="N1" s="28"/>
    </row>
    <row r="2" spans="1:24" ht="17.25" x14ac:dyDescent="0.15">
      <c r="A2" s="565"/>
      <c r="B2" s="137"/>
      <c r="C2" s="11"/>
      <c r="D2" s="180" t="s">
        <v>153</v>
      </c>
      <c r="E2" s="12"/>
      <c r="F2" s="179" t="s">
        <v>404</v>
      </c>
      <c r="G2" s="12"/>
      <c r="H2" s="14"/>
      <c r="I2" s="31"/>
      <c r="J2" s="32"/>
      <c r="K2" s="33"/>
      <c r="L2" s="34" t="s">
        <v>381</v>
      </c>
      <c r="M2" s="15">
        <v>1</v>
      </c>
      <c r="N2" s="35"/>
    </row>
    <row r="3" spans="1:24" ht="17.25" x14ac:dyDescent="0.15">
      <c r="A3" s="565"/>
      <c r="B3" s="137"/>
      <c r="C3" s="11"/>
      <c r="D3" s="11"/>
      <c r="E3" s="11"/>
      <c r="F3" s="12"/>
      <c r="G3" s="12"/>
      <c r="H3" s="14"/>
      <c r="I3" s="31"/>
      <c r="J3" s="11"/>
      <c r="K3" s="11"/>
      <c r="L3" s="11"/>
      <c r="M3" s="11"/>
      <c r="N3" s="35"/>
    </row>
    <row r="4" spans="1:24" ht="9" customHeight="1" x14ac:dyDescent="0.15">
      <c r="A4" s="565"/>
      <c r="B4" s="137"/>
      <c r="C4" s="11"/>
      <c r="D4" s="19"/>
      <c r="E4" s="19"/>
      <c r="F4" s="19"/>
      <c r="G4" s="19"/>
      <c r="H4" s="19"/>
      <c r="I4" s="19"/>
      <c r="J4" s="19"/>
      <c r="K4" s="11"/>
      <c r="L4" s="11"/>
      <c r="M4" s="11"/>
      <c r="N4" s="35"/>
    </row>
    <row r="5" spans="1:24" ht="21" customHeight="1" x14ac:dyDescent="0.15">
      <c r="B5" s="137"/>
      <c r="C5" s="572" t="s">
        <v>1009</v>
      </c>
      <c r="D5" s="600" t="s">
        <v>3</v>
      </c>
      <c r="E5" s="594" t="s">
        <v>1005</v>
      </c>
      <c r="F5" s="578" t="s">
        <v>423</v>
      </c>
      <c r="G5" s="580"/>
      <c r="H5" s="575" t="s">
        <v>337</v>
      </c>
      <c r="I5" s="597"/>
      <c r="J5" s="598"/>
      <c r="K5" s="578" t="s">
        <v>154</v>
      </c>
      <c r="L5" s="579"/>
      <c r="M5" s="590"/>
      <c r="N5" s="35"/>
      <c r="O5" s="175" t="s">
        <v>156</v>
      </c>
      <c r="Q5" s="36"/>
      <c r="S5" s="17"/>
      <c r="U5" s="17"/>
    </row>
    <row r="6" spans="1:24" ht="17.25" customHeight="1" x14ac:dyDescent="0.15">
      <c r="B6" s="137"/>
      <c r="C6" s="573"/>
      <c r="D6" s="573"/>
      <c r="E6" s="595"/>
      <c r="F6" s="581"/>
      <c r="G6" s="583"/>
      <c r="H6" s="181" t="s">
        <v>49</v>
      </c>
      <c r="I6" s="181" t="s">
        <v>50</v>
      </c>
      <c r="J6" s="182" t="s">
        <v>51</v>
      </c>
      <c r="K6" s="581"/>
      <c r="L6" s="582"/>
      <c r="M6" s="591"/>
      <c r="N6" s="35"/>
      <c r="Q6" s="36"/>
      <c r="S6" s="17"/>
      <c r="U6" s="17"/>
    </row>
    <row r="7" spans="1:24" ht="47.25" customHeight="1" x14ac:dyDescent="0.15">
      <c r="A7" s="195">
        <f>COUNTIF(A8:A155,"VOC")</f>
        <v>0</v>
      </c>
      <c r="B7" s="137"/>
      <c r="C7" s="574"/>
      <c r="D7" s="574"/>
      <c r="E7" s="596"/>
      <c r="F7" s="599"/>
      <c r="G7" s="592"/>
      <c r="H7" s="183" t="s">
        <v>416</v>
      </c>
      <c r="I7" s="183" t="s">
        <v>417</v>
      </c>
      <c r="J7" s="184" t="s">
        <v>155</v>
      </c>
      <c r="K7" s="584"/>
      <c r="L7" s="585"/>
      <c r="M7" s="592"/>
      <c r="N7" s="35"/>
      <c r="P7" s="239" t="s">
        <v>45</v>
      </c>
      <c r="Q7" s="240" t="s">
        <v>46</v>
      </c>
      <c r="R7" s="240" t="s">
        <v>47</v>
      </c>
      <c r="S7" s="240" t="s">
        <v>48</v>
      </c>
      <c r="T7" s="605" t="s">
        <v>1235</v>
      </c>
      <c r="U7" s="605"/>
      <c r="V7" s="605"/>
      <c r="W7" s="605"/>
      <c r="X7" s="201" t="s">
        <v>98</v>
      </c>
    </row>
    <row r="8" spans="1:24" ht="38.25" customHeight="1" x14ac:dyDescent="0.15">
      <c r="A8" s="170" t="str">
        <f>IF(E8="","",VLOOKUP(E8,PRTR法対象物質!$B$3:$E$517,4,FALSE))</f>
        <v/>
      </c>
      <c r="B8" s="141"/>
      <c r="C8" s="38">
        <v>1</v>
      </c>
      <c r="D8" s="85"/>
      <c r="E8" s="173" t="str">
        <f>IF(D8="","",VLOOKUP(D8,PRTR法対象物質!$A$3:$B$517,2,FALSE))</f>
        <v/>
      </c>
      <c r="F8" s="190"/>
      <c r="G8" s="190"/>
      <c r="H8" s="39"/>
      <c r="I8" s="39"/>
      <c r="J8" s="39"/>
      <c r="K8" s="587"/>
      <c r="L8" s="588"/>
      <c r="M8" s="589"/>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15">
      <c r="A9" s="170" t="str">
        <f>IF(E9="","",VLOOKUP(E9,PRTR法対象物質!$B$3:$E$517,4,FALSE))</f>
        <v/>
      </c>
      <c r="B9" s="141"/>
      <c r="C9" s="38">
        <v>2</v>
      </c>
      <c r="D9" s="85"/>
      <c r="E9" s="173" t="str">
        <f>IF(D9="","",VLOOKUP(D9,PRTR法対象物質!$A$3:$B$517,2,FALSE))</f>
        <v/>
      </c>
      <c r="F9" s="190"/>
      <c r="G9" s="190"/>
      <c r="H9" s="39"/>
      <c r="I9" s="39"/>
      <c r="J9" s="39"/>
      <c r="K9" s="566"/>
      <c r="L9" s="567"/>
      <c r="M9" s="568"/>
      <c r="N9" s="40"/>
      <c r="O9" s="174" t="str">
        <f t="shared" ref="O9:O27" si="0">CONCATENATE(P9,Q9,R9,S9)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1">IF(OR(H9="",H9=0),"",IF(H9=INT(H9/10^(INT(LOG10(H9))-1))*10^INT(LOG10(H9)-1),"","取扱量（製造）の有効数字が２桁ではありません。"))</f>
        <v/>
      </c>
      <c r="R9" s="170" t="str">
        <f t="shared" ref="R9:R27" si="2">IF(OR(I9="",I9=0),"",IF(I9=INT(I9/10^(INT(LOG10(I9))-1))*10^INT(LOG10(I9)-1),"","取扱量（使用）の有効数字が２桁ではありません。"))</f>
        <v/>
      </c>
      <c r="S9" s="170" t="str">
        <f t="shared" ref="S9:S27" si="3">IF(OR(J9="",J9=0),"",IF(J9=INT(J9/10^(INT(LOG10(J9))-1))*10^INT(LOG10(J9)-1),"","取扱量（その他）の有効数字が２桁ではありません。"))</f>
        <v/>
      </c>
      <c r="T9" s="9" t="str">
        <f t="shared" ref="T9:T27" si="4">IF(D9&lt;&gt;"",IF(AND(H9=""),"1","0"),"")</f>
        <v/>
      </c>
      <c r="U9" s="9" t="str">
        <f t="shared" ref="U9:U27" si="5">IF(D9&lt;&gt;"",IF(AND(I9=""),"1","0"),"")</f>
        <v/>
      </c>
      <c r="V9" s="9" t="str">
        <f t="shared" ref="V9:V27" si="6">IF(D9&lt;&gt;"",IF(AND(J9=""),"1","0"),"")</f>
        <v/>
      </c>
      <c r="W9" s="9" t="str">
        <f t="shared" ref="W9:W27" si="7">IF(D9&lt;&gt;"",IF(AND(T9+U9+V9=0),"","空白の欄があります。0kgの場合も記入してください。"),"")</f>
        <v/>
      </c>
    </row>
    <row r="10" spans="1:24" ht="38.25" customHeight="1" x14ac:dyDescent="0.15">
      <c r="A10" s="170" t="str">
        <f>IF(E10="","",VLOOKUP(E10,PRTR法対象物質!$B$3:$E$517,4,FALSE))</f>
        <v/>
      </c>
      <c r="B10" s="141"/>
      <c r="C10" s="38">
        <v>3</v>
      </c>
      <c r="D10" s="85"/>
      <c r="E10" s="173" t="str">
        <f>IF(D10="","",VLOOKUP(D10,PRTR法対象物質!$A$3:$B$517,2,FALSE))</f>
        <v/>
      </c>
      <c r="F10" s="190"/>
      <c r="G10" s="190"/>
      <c r="H10" s="39"/>
      <c r="I10" s="39"/>
      <c r="J10" s="39"/>
      <c r="K10" s="566"/>
      <c r="L10" s="567"/>
      <c r="M10" s="568"/>
      <c r="N10" s="40"/>
      <c r="O10" s="174" t="str">
        <f t="shared" si="0"/>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1"/>
        <v/>
      </c>
      <c r="R10" s="170" t="str">
        <f t="shared" si="2"/>
        <v/>
      </c>
      <c r="S10" s="170" t="str">
        <f t="shared" si="3"/>
        <v/>
      </c>
      <c r="T10" s="9" t="str">
        <f t="shared" si="4"/>
        <v/>
      </c>
      <c r="U10" s="9" t="str">
        <f t="shared" si="5"/>
        <v/>
      </c>
      <c r="V10" s="9" t="str">
        <f t="shared" si="6"/>
        <v/>
      </c>
      <c r="W10" s="9" t="str">
        <f t="shared" si="7"/>
        <v/>
      </c>
    </row>
    <row r="11" spans="1:24" ht="38.25" customHeight="1" x14ac:dyDescent="0.15">
      <c r="A11" s="170" t="str">
        <f>IF(E11="","",VLOOKUP(E11,PRTR法対象物質!$B$3:$E$517,4,FALSE))</f>
        <v/>
      </c>
      <c r="B11" s="141"/>
      <c r="C11" s="38">
        <v>4</v>
      </c>
      <c r="D11" s="85"/>
      <c r="E11" s="173" t="str">
        <f>IF(D11="","",VLOOKUP(D11,PRTR法対象物質!$A$3:$B$517,2,FALSE))</f>
        <v/>
      </c>
      <c r="F11" s="190"/>
      <c r="G11" s="190"/>
      <c r="H11" s="39"/>
      <c r="I11" s="39"/>
      <c r="J11" s="39"/>
      <c r="K11" s="566"/>
      <c r="L11" s="567"/>
      <c r="M11" s="568"/>
      <c r="N11" s="40"/>
      <c r="O11" s="174" t="str">
        <f t="shared" si="0"/>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1"/>
        <v/>
      </c>
      <c r="R11" s="170" t="str">
        <f t="shared" si="2"/>
        <v/>
      </c>
      <c r="S11" s="170" t="str">
        <f t="shared" si="3"/>
        <v/>
      </c>
      <c r="T11" s="9" t="str">
        <f t="shared" si="4"/>
        <v/>
      </c>
      <c r="U11" s="9" t="str">
        <f t="shared" si="5"/>
        <v/>
      </c>
      <c r="V11" s="9" t="str">
        <f t="shared" si="6"/>
        <v/>
      </c>
      <c r="W11" s="9" t="str">
        <f t="shared" si="7"/>
        <v/>
      </c>
    </row>
    <row r="12" spans="1:24" ht="38.25" customHeight="1" x14ac:dyDescent="0.15">
      <c r="A12" s="170" t="str">
        <f>IF(E12="","",VLOOKUP(E12,PRTR法対象物質!$B$3:$E$517,4,FALSE))</f>
        <v/>
      </c>
      <c r="B12" s="141"/>
      <c r="C12" s="38">
        <v>5</v>
      </c>
      <c r="D12" s="85"/>
      <c r="E12" s="173" t="str">
        <f>IF(D12="","",VLOOKUP(D12,PRTR法対象物質!$A$3:$B$517,2,FALSE))</f>
        <v/>
      </c>
      <c r="F12" s="190"/>
      <c r="G12" s="190"/>
      <c r="H12" s="39"/>
      <c r="I12" s="39"/>
      <c r="J12" s="39"/>
      <c r="K12" s="566"/>
      <c r="L12" s="567"/>
      <c r="M12" s="568"/>
      <c r="N12" s="40"/>
      <c r="O12" s="174" t="str">
        <f t="shared" si="0"/>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1"/>
        <v/>
      </c>
      <c r="R12" s="170" t="str">
        <f t="shared" si="2"/>
        <v/>
      </c>
      <c r="S12" s="170" t="str">
        <f t="shared" si="3"/>
        <v/>
      </c>
      <c r="T12" s="9" t="str">
        <f t="shared" si="4"/>
        <v/>
      </c>
      <c r="U12" s="9" t="str">
        <f t="shared" si="5"/>
        <v/>
      </c>
      <c r="V12" s="9" t="str">
        <f t="shared" si="6"/>
        <v/>
      </c>
      <c r="W12" s="9" t="str">
        <f t="shared" si="7"/>
        <v/>
      </c>
    </row>
    <row r="13" spans="1:24" ht="38.25" customHeight="1" x14ac:dyDescent="0.15">
      <c r="A13" s="170" t="str">
        <f>IF(E13="","",VLOOKUP(E13,PRTR法対象物質!$B$3:$E$517,4,FALSE))</f>
        <v/>
      </c>
      <c r="B13" s="141"/>
      <c r="C13" s="38">
        <v>6</v>
      </c>
      <c r="D13" s="85"/>
      <c r="E13" s="173" t="str">
        <f>IF(D13="","",VLOOKUP(D13,PRTR法対象物質!$A$3:$B$517,2,FALSE))</f>
        <v/>
      </c>
      <c r="F13" s="190"/>
      <c r="G13" s="190"/>
      <c r="H13" s="39"/>
      <c r="I13" s="39"/>
      <c r="J13" s="39"/>
      <c r="K13" s="566"/>
      <c r="L13" s="567"/>
      <c r="M13" s="568"/>
      <c r="N13" s="40"/>
      <c r="O13" s="174" t="str">
        <f t="shared" si="0"/>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1"/>
        <v/>
      </c>
      <c r="R13" s="170" t="str">
        <f t="shared" si="2"/>
        <v/>
      </c>
      <c r="S13" s="170" t="str">
        <f t="shared" si="3"/>
        <v/>
      </c>
      <c r="T13" s="9" t="str">
        <f t="shared" si="4"/>
        <v/>
      </c>
      <c r="U13" s="9" t="str">
        <f t="shared" si="5"/>
        <v/>
      </c>
      <c r="V13" s="9" t="str">
        <f t="shared" si="6"/>
        <v/>
      </c>
      <c r="W13" s="9" t="str">
        <f t="shared" si="7"/>
        <v/>
      </c>
    </row>
    <row r="14" spans="1:24" ht="38.25" customHeight="1" x14ac:dyDescent="0.15">
      <c r="A14" s="170" t="str">
        <f>IF(E14="","",VLOOKUP(E14,PRTR法対象物質!$B$3:$E$517,4,FALSE))</f>
        <v/>
      </c>
      <c r="B14" s="141"/>
      <c r="C14" s="38">
        <v>7</v>
      </c>
      <c r="D14" s="85"/>
      <c r="E14" s="173" t="str">
        <f>IF(D14="","",VLOOKUP(D14,PRTR法対象物質!$A$3:$B$517,2,FALSE))</f>
        <v/>
      </c>
      <c r="F14" s="190"/>
      <c r="G14" s="190"/>
      <c r="H14" s="39"/>
      <c r="I14" s="39"/>
      <c r="J14" s="39"/>
      <c r="K14" s="566"/>
      <c r="L14" s="567"/>
      <c r="M14" s="568"/>
      <c r="N14" s="40"/>
      <c r="O14" s="174" t="str">
        <f t="shared" si="0"/>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1"/>
        <v/>
      </c>
      <c r="R14" s="170" t="str">
        <f t="shared" si="2"/>
        <v/>
      </c>
      <c r="S14" s="170" t="str">
        <f t="shared" si="3"/>
        <v/>
      </c>
      <c r="T14" s="9" t="str">
        <f t="shared" si="4"/>
        <v/>
      </c>
      <c r="U14" s="9" t="str">
        <f t="shared" si="5"/>
        <v/>
      </c>
      <c r="V14" s="9" t="str">
        <f t="shared" si="6"/>
        <v/>
      </c>
      <c r="W14" s="9" t="str">
        <f t="shared" si="7"/>
        <v/>
      </c>
    </row>
    <row r="15" spans="1:24" ht="38.25" customHeight="1" x14ac:dyDescent="0.15">
      <c r="A15" s="170" t="str">
        <f>IF(E15="","",VLOOKUP(E15,PRTR法対象物質!$B$3:$E$517,4,FALSE))</f>
        <v/>
      </c>
      <c r="B15" s="141"/>
      <c r="C15" s="38">
        <v>8</v>
      </c>
      <c r="D15" s="85"/>
      <c r="E15" s="173" t="str">
        <f>IF(D15="","",VLOOKUP(D15,PRTR法対象物質!$A$3:$B$517,2,FALSE))</f>
        <v/>
      </c>
      <c r="F15" s="190"/>
      <c r="G15" s="190"/>
      <c r="H15" s="39"/>
      <c r="I15" s="39"/>
      <c r="J15" s="39"/>
      <c r="K15" s="566"/>
      <c r="L15" s="567"/>
      <c r="M15" s="568"/>
      <c r="N15" s="40"/>
      <c r="O15" s="174" t="str">
        <f t="shared" si="0"/>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1"/>
        <v/>
      </c>
      <c r="R15" s="170" t="str">
        <f t="shared" si="2"/>
        <v/>
      </c>
      <c r="S15" s="170" t="str">
        <f t="shared" si="3"/>
        <v/>
      </c>
      <c r="T15" s="9" t="str">
        <f t="shared" si="4"/>
        <v/>
      </c>
      <c r="U15" s="9" t="str">
        <f t="shared" si="5"/>
        <v/>
      </c>
      <c r="V15" s="9" t="str">
        <f t="shared" si="6"/>
        <v/>
      </c>
      <c r="W15" s="9" t="str">
        <f t="shared" si="7"/>
        <v/>
      </c>
    </row>
    <row r="16" spans="1:24" ht="38.25" customHeight="1" x14ac:dyDescent="0.15">
      <c r="A16" s="170" t="str">
        <f>IF(E16="","",VLOOKUP(E16,PRTR法対象物質!$B$3:$E$517,4,FALSE))</f>
        <v/>
      </c>
      <c r="B16" s="141"/>
      <c r="C16" s="38">
        <v>9</v>
      </c>
      <c r="D16" s="85"/>
      <c r="E16" s="173" t="str">
        <f>IF(D16="","",VLOOKUP(D16,PRTR法対象物質!$A$3:$B$517,2,FALSE))</f>
        <v/>
      </c>
      <c r="F16" s="190"/>
      <c r="G16" s="190"/>
      <c r="H16" s="39"/>
      <c r="I16" s="39"/>
      <c r="J16" s="39"/>
      <c r="K16" s="566"/>
      <c r="L16" s="567"/>
      <c r="M16" s="568"/>
      <c r="N16" s="40"/>
      <c r="O16" s="174" t="str">
        <f t="shared" si="0"/>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1"/>
        <v/>
      </c>
      <c r="R16" s="170" t="str">
        <f t="shared" si="2"/>
        <v/>
      </c>
      <c r="S16" s="170" t="str">
        <f t="shared" si="3"/>
        <v/>
      </c>
      <c r="T16" s="9" t="str">
        <f t="shared" si="4"/>
        <v/>
      </c>
      <c r="U16" s="9" t="str">
        <f t="shared" si="5"/>
        <v/>
      </c>
      <c r="V16" s="9" t="str">
        <f t="shared" si="6"/>
        <v/>
      </c>
      <c r="W16" s="9" t="str">
        <f t="shared" si="7"/>
        <v/>
      </c>
    </row>
    <row r="17" spans="1:23" ht="38.25" customHeight="1" x14ac:dyDescent="0.15">
      <c r="A17" s="170" t="str">
        <f>IF(E17="","",VLOOKUP(E17,PRTR法対象物質!$B$3:$E$517,4,FALSE))</f>
        <v/>
      </c>
      <c r="B17" s="141"/>
      <c r="C17" s="38">
        <v>10</v>
      </c>
      <c r="D17" s="85"/>
      <c r="E17" s="173" t="str">
        <f>IF(D17="","",VLOOKUP(D17,PRTR法対象物質!$A$3:$B$517,2,FALSE))</f>
        <v/>
      </c>
      <c r="F17" s="190"/>
      <c r="G17" s="190"/>
      <c r="H17" s="39"/>
      <c r="I17" s="39"/>
      <c r="J17" s="39"/>
      <c r="K17" s="566"/>
      <c r="L17" s="567"/>
      <c r="M17" s="568"/>
      <c r="N17" s="40"/>
      <c r="O17" s="174" t="str">
        <f t="shared" si="0"/>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1"/>
        <v/>
      </c>
      <c r="R17" s="170" t="str">
        <f t="shared" si="2"/>
        <v/>
      </c>
      <c r="S17" s="170" t="str">
        <f t="shared" si="3"/>
        <v/>
      </c>
      <c r="T17" s="9" t="str">
        <f t="shared" si="4"/>
        <v/>
      </c>
      <c r="U17" s="9" t="str">
        <f t="shared" si="5"/>
        <v/>
      </c>
      <c r="V17" s="9" t="str">
        <f t="shared" si="6"/>
        <v/>
      </c>
      <c r="W17" s="9" t="str">
        <f t="shared" si="7"/>
        <v/>
      </c>
    </row>
    <row r="18" spans="1:23" ht="38.25" customHeight="1" x14ac:dyDescent="0.15">
      <c r="A18" s="170" t="str">
        <f>IF(E18="","",VLOOKUP(E18,PRTR法対象物質!$B$3:$E$517,4,FALSE))</f>
        <v/>
      </c>
      <c r="B18" s="141"/>
      <c r="C18" s="38">
        <v>11</v>
      </c>
      <c r="D18" s="85"/>
      <c r="E18" s="173" t="str">
        <f>IF(D18="","",VLOOKUP(D18,PRTR法対象物質!$A$3:$B$517,2,FALSE))</f>
        <v/>
      </c>
      <c r="F18" s="190"/>
      <c r="G18" s="190"/>
      <c r="H18" s="39"/>
      <c r="I18" s="39"/>
      <c r="J18" s="39"/>
      <c r="K18" s="566"/>
      <c r="L18" s="567"/>
      <c r="M18" s="568"/>
      <c r="N18" s="40"/>
      <c r="O18" s="174" t="str">
        <f t="shared" si="0"/>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1"/>
        <v/>
      </c>
      <c r="R18" s="170" t="str">
        <f t="shared" si="2"/>
        <v/>
      </c>
      <c r="S18" s="170" t="str">
        <f t="shared" si="3"/>
        <v/>
      </c>
      <c r="T18" s="9" t="str">
        <f t="shared" si="4"/>
        <v/>
      </c>
      <c r="U18" s="9" t="str">
        <f t="shared" si="5"/>
        <v/>
      </c>
      <c r="V18" s="9" t="str">
        <f t="shared" si="6"/>
        <v/>
      </c>
      <c r="W18" s="9" t="str">
        <f t="shared" si="7"/>
        <v/>
      </c>
    </row>
    <row r="19" spans="1:23" ht="38.25" customHeight="1" x14ac:dyDescent="0.15">
      <c r="A19" s="170" t="str">
        <f>IF(E19="","",VLOOKUP(E19,PRTR法対象物質!$B$3:$E$517,4,FALSE))</f>
        <v/>
      </c>
      <c r="B19" s="141"/>
      <c r="C19" s="38">
        <v>12</v>
      </c>
      <c r="D19" s="85"/>
      <c r="E19" s="173" t="str">
        <f>IF(D19="","",VLOOKUP(D19,PRTR法対象物質!$A$3:$B$517,2,FALSE))</f>
        <v/>
      </c>
      <c r="F19" s="190"/>
      <c r="G19" s="190"/>
      <c r="H19" s="39"/>
      <c r="I19" s="39"/>
      <c r="J19" s="39"/>
      <c r="K19" s="566"/>
      <c r="L19" s="567"/>
      <c r="M19" s="568"/>
      <c r="N19" s="40"/>
      <c r="O19" s="174" t="str">
        <f t="shared" si="0"/>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1"/>
        <v/>
      </c>
      <c r="R19" s="170" t="str">
        <f t="shared" si="2"/>
        <v/>
      </c>
      <c r="S19" s="170" t="str">
        <f t="shared" si="3"/>
        <v/>
      </c>
      <c r="T19" s="9" t="str">
        <f t="shared" si="4"/>
        <v/>
      </c>
      <c r="U19" s="9" t="str">
        <f t="shared" si="5"/>
        <v/>
      </c>
      <c r="V19" s="9" t="str">
        <f t="shared" si="6"/>
        <v/>
      </c>
      <c r="W19" s="9" t="str">
        <f t="shared" si="7"/>
        <v/>
      </c>
    </row>
    <row r="20" spans="1:23" ht="38.25" customHeight="1" x14ac:dyDescent="0.15">
      <c r="A20" s="170" t="str">
        <f>IF(E20="","",VLOOKUP(E20,PRTR法対象物質!$B$3:$E$517,4,FALSE))</f>
        <v/>
      </c>
      <c r="B20" s="141"/>
      <c r="C20" s="38">
        <v>13</v>
      </c>
      <c r="D20" s="85"/>
      <c r="E20" s="173" t="str">
        <f>IF(D20="","",VLOOKUP(D20,PRTR法対象物質!$A$3:$B$517,2,FALSE))</f>
        <v/>
      </c>
      <c r="F20" s="190"/>
      <c r="G20" s="190"/>
      <c r="H20" s="39"/>
      <c r="I20" s="39"/>
      <c r="J20" s="39"/>
      <c r="K20" s="566"/>
      <c r="L20" s="567"/>
      <c r="M20" s="568"/>
      <c r="N20" s="40"/>
      <c r="O20" s="174" t="str">
        <f t="shared" si="0"/>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1"/>
        <v/>
      </c>
      <c r="R20" s="170" t="str">
        <f t="shared" si="2"/>
        <v/>
      </c>
      <c r="S20" s="170" t="str">
        <f t="shared" si="3"/>
        <v/>
      </c>
      <c r="T20" s="9" t="str">
        <f t="shared" si="4"/>
        <v/>
      </c>
      <c r="U20" s="9" t="str">
        <f t="shared" si="5"/>
        <v/>
      </c>
      <c r="V20" s="9" t="str">
        <f t="shared" si="6"/>
        <v/>
      </c>
      <c r="W20" s="9" t="str">
        <f t="shared" si="7"/>
        <v/>
      </c>
    </row>
    <row r="21" spans="1:23" ht="38.25" customHeight="1" x14ac:dyDescent="0.15">
      <c r="A21" s="170" t="str">
        <f>IF(E21="","",VLOOKUP(E21,PRTR法対象物質!$B$3:$E$517,4,FALSE))</f>
        <v/>
      </c>
      <c r="B21" s="141"/>
      <c r="C21" s="38">
        <v>14</v>
      </c>
      <c r="D21" s="85"/>
      <c r="E21" s="173" t="str">
        <f>IF(D21="","",VLOOKUP(D21,PRTR法対象物質!$A$3:$B$517,2,FALSE))</f>
        <v/>
      </c>
      <c r="F21" s="190"/>
      <c r="G21" s="190"/>
      <c r="H21" s="39"/>
      <c r="I21" s="39"/>
      <c r="J21" s="39"/>
      <c r="K21" s="566"/>
      <c r="L21" s="567"/>
      <c r="M21" s="568"/>
      <c r="N21" s="40"/>
      <c r="O21" s="174" t="str">
        <f t="shared" si="0"/>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1"/>
        <v/>
      </c>
      <c r="R21" s="170" t="str">
        <f t="shared" si="2"/>
        <v/>
      </c>
      <c r="S21" s="170" t="str">
        <f t="shared" si="3"/>
        <v/>
      </c>
      <c r="T21" s="9" t="str">
        <f t="shared" si="4"/>
        <v/>
      </c>
      <c r="U21" s="9" t="str">
        <f t="shared" si="5"/>
        <v/>
      </c>
      <c r="V21" s="9" t="str">
        <f t="shared" si="6"/>
        <v/>
      </c>
      <c r="W21" s="9" t="str">
        <f t="shared" si="7"/>
        <v/>
      </c>
    </row>
    <row r="22" spans="1:23" ht="38.25" customHeight="1" x14ac:dyDescent="0.15">
      <c r="A22" s="170" t="str">
        <f>IF(E22="","",VLOOKUP(E22,PRTR法対象物質!$B$3:$E$517,4,FALSE))</f>
        <v/>
      </c>
      <c r="B22" s="141"/>
      <c r="C22" s="38">
        <v>15</v>
      </c>
      <c r="D22" s="85"/>
      <c r="E22" s="173" t="str">
        <f>IF(D22="","",VLOOKUP(D22,PRTR法対象物質!$A$3:$B$517,2,FALSE))</f>
        <v/>
      </c>
      <c r="F22" s="190"/>
      <c r="G22" s="190"/>
      <c r="H22" s="39"/>
      <c r="I22" s="39"/>
      <c r="J22" s="39"/>
      <c r="K22" s="566"/>
      <c r="L22" s="567"/>
      <c r="M22" s="568"/>
      <c r="N22" s="40"/>
      <c r="O22" s="174" t="str">
        <f t="shared" si="0"/>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1"/>
        <v/>
      </c>
      <c r="R22" s="170" t="str">
        <f t="shared" si="2"/>
        <v/>
      </c>
      <c r="S22" s="170" t="str">
        <f t="shared" si="3"/>
        <v/>
      </c>
      <c r="T22" s="9" t="str">
        <f t="shared" si="4"/>
        <v/>
      </c>
      <c r="U22" s="9" t="str">
        <f t="shared" si="5"/>
        <v/>
      </c>
      <c r="V22" s="9" t="str">
        <f t="shared" si="6"/>
        <v/>
      </c>
      <c r="W22" s="9" t="str">
        <f t="shared" si="7"/>
        <v/>
      </c>
    </row>
    <row r="23" spans="1:23" ht="38.25" customHeight="1" x14ac:dyDescent="0.15">
      <c r="A23" s="170" t="str">
        <f>IF(E23="","",VLOOKUP(E23,PRTR法対象物質!$B$3:$E$517,4,FALSE))</f>
        <v/>
      </c>
      <c r="B23" s="141"/>
      <c r="C23" s="38">
        <v>16</v>
      </c>
      <c r="D23" s="85"/>
      <c r="E23" s="173" t="str">
        <f>IF(D23="","",VLOOKUP(D23,PRTR法対象物質!$A$3:$B$517,2,FALSE))</f>
        <v/>
      </c>
      <c r="F23" s="190"/>
      <c r="G23" s="190"/>
      <c r="H23" s="39"/>
      <c r="I23" s="39"/>
      <c r="J23" s="39"/>
      <c r="K23" s="566"/>
      <c r="L23" s="567"/>
      <c r="M23" s="568"/>
      <c r="N23" s="40"/>
      <c r="O23" s="174" t="str">
        <f t="shared" si="0"/>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1"/>
        <v/>
      </c>
      <c r="R23" s="170" t="str">
        <f t="shared" si="2"/>
        <v/>
      </c>
      <c r="S23" s="170" t="str">
        <f t="shared" si="3"/>
        <v/>
      </c>
      <c r="T23" s="9" t="str">
        <f t="shared" si="4"/>
        <v/>
      </c>
      <c r="U23" s="9" t="str">
        <f t="shared" si="5"/>
        <v/>
      </c>
      <c r="V23" s="9" t="str">
        <f t="shared" si="6"/>
        <v/>
      </c>
      <c r="W23" s="9" t="str">
        <f t="shared" si="7"/>
        <v/>
      </c>
    </row>
    <row r="24" spans="1:23" ht="38.25" customHeight="1" x14ac:dyDescent="0.15">
      <c r="A24" s="170" t="str">
        <f>IF(E24="","",VLOOKUP(E24,PRTR法対象物質!$B$3:$E$517,4,FALSE))</f>
        <v/>
      </c>
      <c r="B24" s="141"/>
      <c r="C24" s="38">
        <v>17</v>
      </c>
      <c r="D24" s="85"/>
      <c r="E24" s="173" t="str">
        <f>IF(D24="","",VLOOKUP(D24,PRTR法対象物質!$A$3:$B$517,2,FALSE))</f>
        <v/>
      </c>
      <c r="F24" s="190"/>
      <c r="G24" s="190"/>
      <c r="H24" s="39"/>
      <c r="I24" s="39"/>
      <c r="J24" s="39"/>
      <c r="K24" s="566"/>
      <c r="L24" s="567"/>
      <c r="M24" s="568"/>
      <c r="N24" s="40"/>
      <c r="O24" s="174" t="str">
        <f t="shared" si="0"/>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1"/>
        <v/>
      </c>
      <c r="R24" s="170" t="str">
        <f t="shared" si="2"/>
        <v/>
      </c>
      <c r="S24" s="170" t="str">
        <f t="shared" si="3"/>
        <v/>
      </c>
      <c r="T24" s="9" t="str">
        <f t="shared" si="4"/>
        <v/>
      </c>
      <c r="U24" s="9" t="str">
        <f t="shared" si="5"/>
        <v/>
      </c>
      <c r="V24" s="9" t="str">
        <f t="shared" si="6"/>
        <v/>
      </c>
      <c r="W24" s="9" t="str">
        <f t="shared" si="7"/>
        <v/>
      </c>
    </row>
    <row r="25" spans="1:23" ht="38.25" customHeight="1" x14ac:dyDescent="0.15">
      <c r="A25" s="170" t="str">
        <f>IF(E25="","",VLOOKUP(E25,PRTR法対象物質!$B$3:$E$517,4,FALSE))</f>
        <v/>
      </c>
      <c r="B25" s="141"/>
      <c r="C25" s="38">
        <v>18</v>
      </c>
      <c r="D25" s="85"/>
      <c r="E25" s="173" t="str">
        <f>IF(D25="","",VLOOKUP(D25,PRTR法対象物質!$A$3:$B$517,2,FALSE))</f>
        <v/>
      </c>
      <c r="F25" s="190"/>
      <c r="G25" s="190"/>
      <c r="H25" s="39"/>
      <c r="I25" s="39"/>
      <c r="J25" s="39"/>
      <c r="K25" s="566"/>
      <c r="L25" s="567"/>
      <c r="M25" s="568"/>
      <c r="N25" s="40"/>
      <c r="O25" s="174" t="str">
        <f t="shared" si="0"/>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1"/>
        <v/>
      </c>
      <c r="R25" s="170" t="str">
        <f t="shared" si="2"/>
        <v/>
      </c>
      <c r="S25" s="170" t="str">
        <f t="shared" si="3"/>
        <v/>
      </c>
      <c r="T25" s="9" t="str">
        <f t="shared" si="4"/>
        <v/>
      </c>
      <c r="U25" s="9" t="str">
        <f t="shared" si="5"/>
        <v/>
      </c>
      <c r="V25" s="9" t="str">
        <f t="shared" si="6"/>
        <v/>
      </c>
      <c r="W25" s="9" t="str">
        <f t="shared" si="7"/>
        <v/>
      </c>
    </row>
    <row r="26" spans="1:23" ht="38.25" customHeight="1" x14ac:dyDescent="0.15">
      <c r="A26" s="170" t="str">
        <f>IF(E26="","",VLOOKUP(E26,PRTR法対象物質!$B$3:$E$517,4,FALSE))</f>
        <v/>
      </c>
      <c r="B26" s="141"/>
      <c r="C26" s="38">
        <v>19</v>
      </c>
      <c r="D26" s="85"/>
      <c r="E26" s="173" t="str">
        <f>IF(D26="","",VLOOKUP(D26,PRTR法対象物質!$A$3:$B$517,2,FALSE))</f>
        <v/>
      </c>
      <c r="F26" s="190"/>
      <c r="G26" s="190"/>
      <c r="H26" s="39"/>
      <c r="I26" s="39"/>
      <c r="J26" s="39"/>
      <c r="K26" s="566"/>
      <c r="L26" s="567"/>
      <c r="M26" s="568"/>
      <c r="N26" s="40"/>
      <c r="O26" s="174" t="str">
        <f t="shared" si="0"/>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1"/>
        <v/>
      </c>
      <c r="R26" s="170" t="str">
        <f t="shared" si="2"/>
        <v/>
      </c>
      <c r="S26" s="170" t="str">
        <f t="shared" si="3"/>
        <v/>
      </c>
      <c r="T26" s="9" t="str">
        <f t="shared" si="4"/>
        <v/>
      </c>
      <c r="U26" s="9" t="str">
        <f t="shared" si="5"/>
        <v/>
      </c>
      <c r="V26" s="9" t="str">
        <f t="shared" si="6"/>
        <v/>
      </c>
      <c r="W26" s="9" t="str">
        <f t="shared" si="7"/>
        <v/>
      </c>
    </row>
    <row r="27" spans="1:23" ht="38.25" customHeight="1" x14ac:dyDescent="0.15">
      <c r="A27" s="170" t="str">
        <f>IF(E27="","",VLOOKUP(E27,PRTR法対象物質!$B$3:$E$517,4,FALSE))</f>
        <v/>
      </c>
      <c r="B27" s="141"/>
      <c r="C27" s="38">
        <v>20</v>
      </c>
      <c r="D27" s="85"/>
      <c r="E27" s="173" t="str">
        <f>IF(D27="","",VLOOKUP(D27,PRTR法対象物質!$A$3:$B$517,2,FALSE))</f>
        <v/>
      </c>
      <c r="F27" s="190"/>
      <c r="G27" s="190"/>
      <c r="H27" s="39"/>
      <c r="I27" s="39"/>
      <c r="J27" s="39"/>
      <c r="K27" s="566"/>
      <c r="L27" s="567"/>
      <c r="M27" s="568"/>
      <c r="N27" s="40"/>
      <c r="O27" s="174" t="str">
        <f t="shared" si="0"/>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1"/>
        <v/>
      </c>
      <c r="R27" s="170" t="str">
        <f t="shared" si="2"/>
        <v/>
      </c>
      <c r="S27" s="170" t="str">
        <f t="shared" si="3"/>
        <v/>
      </c>
      <c r="T27" s="9" t="str">
        <f t="shared" si="4"/>
        <v/>
      </c>
      <c r="U27" s="9" t="str">
        <f t="shared" si="5"/>
        <v/>
      </c>
      <c r="V27" s="9" t="str">
        <f t="shared" si="6"/>
        <v/>
      </c>
      <c r="W27" s="9" t="str">
        <f t="shared" si="7"/>
        <v/>
      </c>
    </row>
    <row r="28" spans="1:23" ht="19.5" customHeight="1" x14ac:dyDescent="0.15">
      <c r="A28" s="170"/>
      <c r="B28" s="137"/>
      <c r="C28" s="479" t="s">
        <v>1008</v>
      </c>
      <c r="D28" s="480"/>
      <c r="E28" s="480"/>
      <c r="F28" s="480"/>
      <c r="G28" s="480"/>
      <c r="H28" s="480"/>
      <c r="I28" s="480"/>
      <c r="J28" s="480"/>
      <c r="K28" s="569"/>
      <c r="L28" s="569"/>
      <c r="M28" s="569"/>
      <c r="N28" s="40"/>
      <c r="O28" s="43"/>
      <c r="P28" s="42"/>
      <c r="T28" s="9" t="str">
        <f t="shared" ref="T28:T91" si="8">IF(D28&lt;&gt;"",IF(AND(H28=""),"1","0"),"")</f>
        <v/>
      </c>
      <c r="U28" s="9" t="str">
        <f t="shared" ref="U28:U91" si="9">IF(D28&lt;&gt;"",IF(AND(I28=""),"1","0"),"")</f>
        <v/>
      </c>
      <c r="V28" s="9" t="str">
        <f t="shared" ref="V28:V91" si="10">IF(D28&lt;&gt;"",IF(AND(J28=""),"1","0"),"")</f>
        <v/>
      </c>
      <c r="W28" s="9" t="str">
        <f t="shared" ref="W28:W91" si="11">IF(D28&lt;&gt;"",IF(AND(T28+U28+V28=0),"","空白の欄があります。0kgの場合も記入してください。"),"")</f>
        <v/>
      </c>
    </row>
    <row r="29" spans="1:23" ht="21" customHeight="1" x14ac:dyDescent="0.15">
      <c r="A29" s="170"/>
      <c r="B29" s="137"/>
      <c r="C29" s="481"/>
      <c r="D29" s="481"/>
      <c r="E29" s="481"/>
      <c r="F29" s="481"/>
      <c r="G29" s="481"/>
      <c r="H29" s="481"/>
      <c r="I29" s="481"/>
      <c r="J29" s="481"/>
      <c r="K29" s="570"/>
      <c r="L29" s="570"/>
      <c r="M29" s="570"/>
      <c r="N29" s="40"/>
      <c r="O29" s="43"/>
      <c r="P29" s="42"/>
    </row>
    <row r="30" spans="1:23" ht="14.25" thickBot="1" x14ac:dyDescent="0.2">
      <c r="A30" s="170"/>
      <c r="B30" s="137"/>
      <c r="C30" s="482"/>
      <c r="D30" s="482"/>
      <c r="E30" s="482"/>
      <c r="F30" s="482"/>
      <c r="G30" s="482"/>
      <c r="H30" s="482"/>
      <c r="I30" s="482"/>
      <c r="J30" s="482"/>
      <c r="K30" s="571"/>
      <c r="L30" s="571"/>
      <c r="M30" s="571"/>
      <c r="N30" s="40"/>
      <c r="O30" s="43"/>
      <c r="P30" s="42"/>
    </row>
    <row r="31" spans="1:23" ht="14.25" thickBot="1" x14ac:dyDescent="0.2">
      <c r="A31" s="170"/>
      <c r="B31" s="137"/>
      <c r="C31" s="21" t="s">
        <v>178</v>
      </c>
      <c r="D31" s="540"/>
      <c r="E31" s="540"/>
      <c r="F31" s="540"/>
      <c r="G31" s="540"/>
      <c r="H31" s="540"/>
      <c r="I31" s="540"/>
      <c r="J31" s="540"/>
      <c r="K31" s="540"/>
      <c r="L31" s="540"/>
      <c r="M31" s="541"/>
      <c r="N31" s="40"/>
      <c r="O31" s="44"/>
      <c r="P31" s="42"/>
    </row>
    <row r="32" spans="1:23" ht="8.25" customHeight="1" thickBot="1" x14ac:dyDescent="0.2">
      <c r="A32" s="170"/>
      <c r="B32" s="139"/>
      <c r="C32" s="24"/>
      <c r="D32" s="24"/>
      <c r="E32" s="24"/>
      <c r="F32" s="24"/>
      <c r="G32" s="24"/>
      <c r="H32" s="24"/>
      <c r="I32" s="24"/>
      <c r="J32" s="24"/>
      <c r="K32" s="24"/>
      <c r="L32" s="24"/>
      <c r="M32" s="24"/>
      <c r="N32" s="45" t="str">
        <f>IF(F29&lt;&gt;"",IF(SUM(J29:L29)&lt;500,"取扱量の確認をして下さい",""),"")</f>
        <v/>
      </c>
      <c r="O32" s="44"/>
      <c r="P32" s="42"/>
    </row>
    <row r="33" spans="1:23" x14ac:dyDescent="0.15">
      <c r="A33" s="170"/>
      <c r="B33" s="136"/>
      <c r="C33" s="7"/>
      <c r="D33" s="7"/>
      <c r="E33" s="7"/>
      <c r="F33" s="7"/>
      <c r="G33" s="7"/>
      <c r="H33" s="7"/>
      <c r="I33" s="7"/>
      <c r="J33" s="7"/>
      <c r="K33" s="7"/>
      <c r="L33" s="7"/>
      <c r="M33" s="7"/>
      <c r="N33" s="46" t="str">
        <f>IF(F30&lt;&gt;"",IF(SUM(J30:L30)&lt;500,"取扱量の確認をして下さい",""),"")</f>
        <v/>
      </c>
      <c r="O33" s="44"/>
      <c r="P33" s="42"/>
    </row>
    <row r="34" spans="1:23" ht="17.25" x14ac:dyDescent="0.15">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row>
    <row r="35" spans="1:23" ht="17.25" x14ac:dyDescent="0.15">
      <c r="A35" s="170"/>
      <c r="B35" s="137"/>
      <c r="C35" s="11"/>
      <c r="D35" s="11"/>
      <c r="E35" s="11"/>
      <c r="F35" s="12"/>
      <c r="G35" s="12"/>
      <c r="H35" s="14"/>
      <c r="I35" s="31"/>
      <c r="J35" s="11"/>
      <c r="K35" s="11"/>
      <c r="L35" s="11"/>
      <c r="M35" s="11"/>
      <c r="N35" s="40" t="str">
        <f>IF(F32&lt;&gt;"",IF(SUM(J32:L32)&lt;500,"取扱量の確認をして下さい",""),"")</f>
        <v/>
      </c>
      <c r="O35" s="44"/>
      <c r="P35" s="42"/>
    </row>
    <row r="36" spans="1:23" ht="9" customHeight="1" x14ac:dyDescent="0.15">
      <c r="A36" s="170"/>
      <c r="B36" s="137"/>
      <c r="C36" s="11"/>
      <c r="D36" s="19"/>
      <c r="E36" s="19"/>
      <c r="F36" s="19"/>
      <c r="G36" s="19"/>
      <c r="H36" s="19"/>
      <c r="I36" s="19"/>
      <c r="J36" s="19"/>
      <c r="K36" s="11"/>
      <c r="L36" s="11"/>
      <c r="M36" s="11"/>
      <c r="N36" s="40" t="str">
        <f>IF(F33&lt;&gt;"",IF(SUM(J33:L33)&lt;500,"取扱量の確認をして下さい",""),"")</f>
        <v/>
      </c>
      <c r="O36" s="44"/>
      <c r="P36" s="42"/>
    </row>
    <row r="37" spans="1:23" ht="21" customHeight="1" x14ac:dyDescent="0.15">
      <c r="A37" s="170"/>
      <c r="B37" s="137"/>
      <c r="C37" s="572" t="s">
        <v>1009</v>
      </c>
      <c r="D37" s="593" t="s">
        <v>3</v>
      </c>
      <c r="E37" s="594" t="s">
        <v>1005</v>
      </c>
      <c r="F37" s="578" t="s">
        <v>423</v>
      </c>
      <c r="G37" s="580"/>
      <c r="H37" s="575" t="s">
        <v>337</v>
      </c>
      <c r="I37" s="576"/>
      <c r="J37" s="577"/>
      <c r="K37" s="578" t="s">
        <v>154</v>
      </c>
      <c r="L37" s="579"/>
      <c r="M37" s="580"/>
      <c r="N37" s="40"/>
      <c r="O37" s="44"/>
      <c r="P37" s="42"/>
      <c r="Q37" s="36"/>
      <c r="S37" s="17"/>
    </row>
    <row r="38" spans="1:23" ht="17.25" customHeight="1" x14ac:dyDescent="0.15">
      <c r="A38" s="170"/>
      <c r="B38" s="137"/>
      <c r="C38" s="601"/>
      <c r="D38" s="573"/>
      <c r="E38" s="603"/>
      <c r="F38" s="581"/>
      <c r="G38" s="583"/>
      <c r="H38" s="181" t="s">
        <v>49</v>
      </c>
      <c r="I38" s="181" t="s">
        <v>50</v>
      </c>
      <c r="J38" s="182" t="s">
        <v>51</v>
      </c>
      <c r="K38" s="581"/>
      <c r="L38" s="582"/>
      <c r="M38" s="583"/>
      <c r="N38" s="40"/>
      <c r="O38" s="44"/>
      <c r="P38" s="42"/>
      <c r="Q38" s="36"/>
      <c r="S38" s="17"/>
    </row>
    <row r="39" spans="1:23" ht="47.25" customHeight="1" x14ac:dyDescent="0.15">
      <c r="A39" s="170"/>
      <c r="B39" s="137"/>
      <c r="C39" s="602"/>
      <c r="D39" s="574"/>
      <c r="E39" s="604"/>
      <c r="F39" s="584"/>
      <c r="G39" s="586"/>
      <c r="H39" s="183" t="s">
        <v>416</v>
      </c>
      <c r="I39" s="183" t="s">
        <v>417</v>
      </c>
      <c r="J39" s="184" t="s">
        <v>155</v>
      </c>
      <c r="K39" s="584"/>
      <c r="L39" s="585"/>
      <c r="M39" s="586"/>
      <c r="N39" s="40"/>
      <c r="P39" s="47"/>
      <c r="Q39" s="36"/>
      <c r="S39" s="17"/>
    </row>
    <row r="40" spans="1:23" ht="38.25" customHeight="1" x14ac:dyDescent="0.15">
      <c r="A40" s="170" t="str">
        <f>IF(E40="","",VLOOKUP(E40,PRTR法対象物質!$B$3:$E$517,4,FALSE))</f>
        <v/>
      </c>
      <c r="B40" s="138"/>
      <c r="C40" s="38">
        <v>21</v>
      </c>
      <c r="D40" s="85"/>
      <c r="E40" s="173" t="str">
        <f>IF(D40="","",VLOOKUP(D40,PRTR法対象物質!$A$3:$B$517,2,FALSE))</f>
        <v/>
      </c>
      <c r="F40" s="190"/>
      <c r="G40" s="190"/>
      <c r="H40" s="39"/>
      <c r="I40" s="39"/>
      <c r="J40" s="39"/>
      <c r="K40" s="587"/>
      <c r="L40" s="588"/>
      <c r="M40" s="589"/>
      <c r="N40" s="40"/>
      <c r="O40" s="174" t="str">
        <f>CONCATENATE(P40,Q40,R40,S40)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8"/>
        <v/>
      </c>
      <c r="U40" s="9" t="str">
        <f t="shared" si="9"/>
        <v/>
      </c>
      <c r="V40" s="9" t="str">
        <f t="shared" si="10"/>
        <v/>
      </c>
      <c r="W40" s="9" t="str">
        <f t="shared" si="11"/>
        <v/>
      </c>
    </row>
    <row r="41" spans="1:23" ht="38.25" customHeight="1" x14ac:dyDescent="0.15">
      <c r="A41" s="170" t="str">
        <f>IF(E41="","",VLOOKUP(E41,PRTR法対象物質!$B$3:$E$517,4,FALSE))</f>
        <v/>
      </c>
      <c r="B41" s="138"/>
      <c r="C41" s="38">
        <v>22</v>
      </c>
      <c r="D41" s="85"/>
      <c r="E41" s="173" t="str">
        <f>IF(D41="","",VLOOKUP(D41,PRTR法対象物質!$A$3:$B$517,2,FALSE))</f>
        <v/>
      </c>
      <c r="F41" s="190"/>
      <c r="G41" s="190"/>
      <c r="H41" s="39"/>
      <c r="I41" s="39"/>
      <c r="J41" s="39"/>
      <c r="K41" s="566"/>
      <c r="L41" s="567"/>
      <c r="M41" s="568"/>
      <c r="N41" s="40"/>
      <c r="O41" s="174" t="str">
        <f t="shared" ref="O41:O59" si="12">CONCATENATE(P41,Q41,R41,S41)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3">IF(OR(H41="",H41=0),"",IF(H41=INT(H41/10^(INT(LOG10(H41))-1))*10^INT(LOG10(H41)-1),"","取扱量（製造）の有効数字が２桁ではありません。"))</f>
        <v/>
      </c>
      <c r="R41" s="170" t="str">
        <f t="shared" ref="R41:R59" si="14">IF(OR(I41="",I41=0),"",IF(I41=INT(I41/10^(INT(LOG10(I41))-1))*10^INT(LOG10(I41)-1),"","取扱量（使用）の有効数字が２桁ではありません。"))</f>
        <v/>
      </c>
      <c r="S41" s="170" t="str">
        <f t="shared" ref="S41:S59" si="15">IF(OR(J41="",J41=0),"",IF(J41=INT(J41/10^(INT(LOG10(J41))-1))*10^INT(LOG10(J41)-1),"","取扱量（その他）の有効数字が２桁ではありません。"))</f>
        <v/>
      </c>
      <c r="T41" s="9" t="str">
        <f t="shared" si="8"/>
        <v/>
      </c>
      <c r="U41" s="9" t="str">
        <f t="shared" si="9"/>
        <v/>
      </c>
      <c r="V41" s="9" t="str">
        <f t="shared" si="10"/>
        <v/>
      </c>
      <c r="W41" s="9" t="str">
        <f t="shared" si="11"/>
        <v/>
      </c>
    </row>
    <row r="42" spans="1:23" ht="38.25" customHeight="1" x14ac:dyDescent="0.15">
      <c r="A42" s="170" t="str">
        <f>IF(E42="","",VLOOKUP(E42,PRTR法対象物質!$B$3:$E$517,4,FALSE))</f>
        <v/>
      </c>
      <c r="B42" s="138"/>
      <c r="C42" s="38">
        <v>23</v>
      </c>
      <c r="D42" s="85"/>
      <c r="E42" s="173" t="str">
        <f>IF(D42="","",VLOOKUP(D42,PRTR法対象物質!$A$3:$B$517,2,FALSE))</f>
        <v/>
      </c>
      <c r="F42" s="190"/>
      <c r="G42" s="190"/>
      <c r="H42" s="39"/>
      <c r="I42" s="39"/>
      <c r="J42" s="39"/>
      <c r="K42" s="566"/>
      <c r="L42" s="567"/>
      <c r="M42" s="568"/>
      <c r="N42" s="40"/>
      <c r="O42" s="174" t="str">
        <f t="shared" si="12"/>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3"/>
        <v/>
      </c>
      <c r="R42" s="170" t="str">
        <f t="shared" si="14"/>
        <v/>
      </c>
      <c r="S42" s="170" t="str">
        <f t="shared" si="15"/>
        <v/>
      </c>
      <c r="T42" s="9" t="str">
        <f t="shared" si="8"/>
        <v/>
      </c>
      <c r="U42" s="9" t="str">
        <f t="shared" si="9"/>
        <v/>
      </c>
      <c r="V42" s="9" t="str">
        <f t="shared" si="10"/>
        <v/>
      </c>
      <c r="W42" s="9" t="str">
        <f t="shared" si="11"/>
        <v/>
      </c>
    </row>
    <row r="43" spans="1:23" ht="38.25" customHeight="1" x14ac:dyDescent="0.15">
      <c r="A43" s="170" t="str">
        <f>IF(E43="","",VLOOKUP(E43,PRTR法対象物質!$B$3:$E$517,4,FALSE))</f>
        <v/>
      </c>
      <c r="B43" s="138"/>
      <c r="C43" s="38">
        <v>24</v>
      </c>
      <c r="D43" s="85"/>
      <c r="E43" s="173" t="str">
        <f>IF(D43="","",VLOOKUP(D43,PRTR法対象物質!$A$3:$B$517,2,FALSE))</f>
        <v/>
      </c>
      <c r="F43" s="190"/>
      <c r="G43" s="190"/>
      <c r="H43" s="39"/>
      <c r="I43" s="39"/>
      <c r="J43" s="39"/>
      <c r="K43" s="566"/>
      <c r="L43" s="567"/>
      <c r="M43" s="568"/>
      <c r="N43" s="40"/>
      <c r="O43" s="174" t="str">
        <f t="shared" si="12"/>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3"/>
        <v/>
      </c>
      <c r="R43" s="170" t="str">
        <f t="shared" si="14"/>
        <v/>
      </c>
      <c r="S43" s="170" t="str">
        <f t="shared" si="15"/>
        <v/>
      </c>
      <c r="T43" s="9" t="str">
        <f t="shared" si="8"/>
        <v/>
      </c>
      <c r="U43" s="9" t="str">
        <f t="shared" si="9"/>
        <v/>
      </c>
      <c r="V43" s="9" t="str">
        <f t="shared" si="10"/>
        <v/>
      </c>
      <c r="W43" s="9" t="str">
        <f t="shared" si="11"/>
        <v/>
      </c>
    </row>
    <row r="44" spans="1:23" ht="38.25" customHeight="1" x14ac:dyDescent="0.15">
      <c r="A44" s="170" t="str">
        <f>IF(E44="","",VLOOKUP(E44,PRTR法対象物質!$B$3:$E$517,4,FALSE))</f>
        <v/>
      </c>
      <c r="B44" s="138"/>
      <c r="C44" s="38">
        <v>25</v>
      </c>
      <c r="D44" s="85"/>
      <c r="E44" s="173" t="str">
        <f>IF(D44="","",VLOOKUP(D44,PRTR法対象物質!$A$3:$B$517,2,FALSE))</f>
        <v/>
      </c>
      <c r="F44" s="190"/>
      <c r="G44" s="190"/>
      <c r="H44" s="39"/>
      <c r="I44" s="39"/>
      <c r="J44" s="39"/>
      <c r="K44" s="566"/>
      <c r="L44" s="567"/>
      <c r="M44" s="568"/>
      <c r="N44" s="40"/>
      <c r="O44" s="174" t="str">
        <f t="shared" si="12"/>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3"/>
        <v/>
      </c>
      <c r="R44" s="170" t="str">
        <f t="shared" si="14"/>
        <v/>
      </c>
      <c r="S44" s="170" t="str">
        <f t="shared" si="15"/>
        <v/>
      </c>
      <c r="T44" s="9" t="str">
        <f t="shared" si="8"/>
        <v/>
      </c>
      <c r="U44" s="9" t="str">
        <f t="shared" si="9"/>
        <v/>
      </c>
      <c r="V44" s="9" t="str">
        <f t="shared" si="10"/>
        <v/>
      </c>
      <c r="W44" s="9" t="str">
        <f t="shared" si="11"/>
        <v/>
      </c>
    </row>
    <row r="45" spans="1:23" ht="38.25" customHeight="1" x14ac:dyDescent="0.15">
      <c r="A45" s="170" t="str">
        <f>IF(E45="","",VLOOKUP(E45,PRTR法対象物質!$B$3:$E$517,4,FALSE))</f>
        <v/>
      </c>
      <c r="B45" s="138"/>
      <c r="C45" s="38">
        <v>26</v>
      </c>
      <c r="D45" s="85"/>
      <c r="E45" s="173" t="str">
        <f>IF(D45="","",VLOOKUP(D45,PRTR法対象物質!$A$3:$B$517,2,FALSE))</f>
        <v/>
      </c>
      <c r="F45" s="190"/>
      <c r="G45" s="190"/>
      <c r="H45" s="39"/>
      <c r="I45" s="39"/>
      <c r="J45" s="39"/>
      <c r="K45" s="566"/>
      <c r="L45" s="567"/>
      <c r="M45" s="568"/>
      <c r="N45" s="40"/>
      <c r="O45" s="174" t="str">
        <f t="shared" si="12"/>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3"/>
        <v/>
      </c>
      <c r="R45" s="170" t="str">
        <f t="shared" si="14"/>
        <v/>
      </c>
      <c r="S45" s="170" t="str">
        <f t="shared" si="15"/>
        <v/>
      </c>
      <c r="T45" s="9" t="str">
        <f t="shared" si="8"/>
        <v/>
      </c>
      <c r="U45" s="9" t="str">
        <f t="shared" si="9"/>
        <v/>
      </c>
      <c r="V45" s="9" t="str">
        <f t="shared" si="10"/>
        <v/>
      </c>
      <c r="W45" s="9" t="str">
        <f t="shared" si="11"/>
        <v/>
      </c>
    </row>
    <row r="46" spans="1:23" ht="38.25" customHeight="1" x14ac:dyDescent="0.15">
      <c r="A46" s="170" t="str">
        <f>IF(E46="","",VLOOKUP(E46,PRTR法対象物質!$B$3:$E$517,4,FALSE))</f>
        <v/>
      </c>
      <c r="B46" s="138"/>
      <c r="C46" s="38">
        <v>27</v>
      </c>
      <c r="D46" s="85"/>
      <c r="E46" s="173" t="str">
        <f>IF(D46="","",VLOOKUP(D46,PRTR法対象物質!$A$3:$B$517,2,FALSE))</f>
        <v/>
      </c>
      <c r="F46" s="190"/>
      <c r="G46" s="190"/>
      <c r="H46" s="39"/>
      <c r="I46" s="39"/>
      <c r="J46" s="39"/>
      <c r="K46" s="566"/>
      <c r="L46" s="567"/>
      <c r="M46" s="568"/>
      <c r="N46" s="40"/>
      <c r="O46" s="174" t="str">
        <f t="shared" si="12"/>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3"/>
        <v/>
      </c>
      <c r="R46" s="170" t="str">
        <f t="shared" si="14"/>
        <v/>
      </c>
      <c r="S46" s="170" t="str">
        <f t="shared" si="15"/>
        <v/>
      </c>
      <c r="T46" s="9" t="str">
        <f t="shared" si="8"/>
        <v/>
      </c>
      <c r="U46" s="9" t="str">
        <f t="shared" si="9"/>
        <v/>
      </c>
      <c r="V46" s="9" t="str">
        <f t="shared" si="10"/>
        <v/>
      </c>
      <c r="W46" s="9" t="str">
        <f t="shared" si="11"/>
        <v/>
      </c>
    </row>
    <row r="47" spans="1:23" ht="38.25" customHeight="1" x14ac:dyDescent="0.15">
      <c r="A47" s="170" t="str">
        <f>IF(E47="","",VLOOKUP(E47,PRTR法対象物質!$B$3:$E$517,4,FALSE))</f>
        <v/>
      </c>
      <c r="B47" s="138"/>
      <c r="C47" s="38">
        <v>28</v>
      </c>
      <c r="D47" s="85"/>
      <c r="E47" s="173" t="str">
        <f>IF(D47="","",VLOOKUP(D47,PRTR法対象物質!$A$3:$B$517,2,FALSE))</f>
        <v/>
      </c>
      <c r="F47" s="190"/>
      <c r="G47" s="190"/>
      <c r="H47" s="39"/>
      <c r="I47" s="39"/>
      <c r="J47" s="39"/>
      <c r="K47" s="566"/>
      <c r="L47" s="567"/>
      <c r="M47" s="568"/>
      <c r="N47" s="40"/>
      <c r="O47" s="174" t="str">
        <f t="shared" si="12"/>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3"/>
        <v/>
      </c>
      <c r="R47" s="170" t="str">
        <f t="shared" si="14"/>
        <v/>
      </c>
      <c r="S47" s="170" t="str">
        <f t="shared" si="15"/>
        <v/>
      </c>
      <c r="T47" s="9" t="str">
        <f t="shared" si="8"/>
        <v/>
      </c>
      <c r="U47" s="9" t="str">
        <f t="shared" si="9"/>
        <v/>
      </c>
      <c r="V47" s="9" t="str">
        <f t="shared" si="10"/>
        <v/>
      </c>
      <c r="W47" s="9" t="str">
        <f t="shared" si="11"/>
        <v/>
      </c>
    </row>
    <row r="48" spans="1:23" ht="38.25" customHeight="1" x14ac:dyDescent="0.15">
      <c r="A48" s="170" t="str">
        <f>IF(E48="","",VLOOKUP(E48,PRTR法対象物質!$B$3:$E$517,4,FALSE))</f>
        <v/>
      </c>
      <c r="B48" s="138"/>
      <c r="C48" s="38">
        <v>29</v>
      </c>
      <c r="D48" s="85"/>
      <c r="E48" s="173" t="str">
        <f>IF(D48="","",VLOOKUP(D48,PRTR法対象物質!$A$3:$B$517,2,FALSE))</f>
        <v/>
      </c>
      <c r="F48" s="190"/>
      <c r="G48" s="190"/>
      <c r="H48" s="39"/>
      <c r="I48" s="39"/>
      <c r="J48" s="39"/>
      <c r="K48" s="566"/>
      <c r="L48" s="567"/>
      <c r="M48" s="568"/>
      <c r="N48" s="40"/>
      <c r="O48" s="174" t="str">
        <f t="shared" si="12"/>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3"/>
        <v/>
      </c>
      <c r="R48" s="170" t="str">
        <f t="shared" si="14"/>
        <v/>
      </c>
      <c r="S48" s="170" t="str">
        <f t="shared" si="15"/>
        <v/>
      </c>
      <c r="T48" s="9" t="str">
        <f t="shared" si="8"/>
        <v/>
      </c>
      <c r="U48" s="9" t="str">
        <f t="shared" si="9"/>
        <v/>
      </c>
      <c r="V48" s="9" t="str">
        <f t="shared" si="10"/>
        <v/>
      </c>
      <c r="W48" s="9" t="str">
        <f t="shared" si="11"/>
        <v/>
      </c>
    </row>
    <row r="49" spans="1:23" ht="38.25" customHeight="1" x14ac:dyDescent="0.15">
      <c r="A49" s="170" t="str">
        <f>IF(E49="","",VLOOKUP(E49,PRTR法対象物質!$B$3:$E$517,4,FALSE))</f>
        <v/>
      </c>
      <c r="B49" s="138"/>
      <c r="C49" s="38">
        <v>30</v>
      </c>
      <c r="D49" s="85"/>
      <c r="E49" s="173" t="str">
        <f>IF(D49="","",VLOOKUP(D49,PRTR法対象物質!$A$3:$B$517,2,FALSE))</f>
        <v/>
      </c>
      <c r="F49" s="190"/>
      <c r="G49" s="190"/>
      <c r="H49" s="39"/>
      <c r="I49" s="39"/>
      <c r="J49" s="39"/>
      <c r="K49" s="566"/>
      <c r="L49" s="567"/>
      <c r="M49" s="568"/>
      <c r="N49" s="40"/>
      <c r="O49" s="174" t="str">
        <f t="shared" si="12"/>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3"/>
        <v/>
      </c>
      <c r="R49" s="170" t="str">
        <f t="shared" si="14"/>
        <v/>
      </c>
      <c r="S49" s="170" t="str">
        <f t="shared" si="15"/>
        <v/>
      </c>
      <c r="T49" s="9" t="str">
        <f t="shared" si="8"/>
        <v/>
      </c>
      <c r="U49" s="9" t="str">
        <f t="shared" si="9"/>
        <v/>
      </c>
      <c r="V49" s="9" t="str">
        <f t="shared" si="10"/>
        <v/>
      </c>
      <c r="W49" s="9" t="str">
        <f t="shared" si="11"/>
        <v/>
      </c>
    </row>
    <row r="50" spans="1:23" ht="38.25" customHeight="1" x14ac:dyDescent="0.15">
      <c r="A50" s="170" t="str">
        <f>IF(E50="","",VLOOKUP(E50,PRTR法対象物質!$B$3:$E$517,4,FALSE))</f>
        <v/>
      </c>
      <c r="B50" s="138"/>
      <c r="C50" s="38">
        <v>31</v>
      </c>
      <c r="D50" s="85"/>
      <c r="E50" s="173" t="str">
        <f>IF(D50="","",VLOOKUP(D50,PRTR法対象物質!$A$3:$B$517,2,FALSE))</f>
        <v/>
      </c>
      <c r="F50" s="190"/>
      <c r="G50" s="190"/>
      <c r="H50" s="39"/>
      <c r="I50" s="39"/>
      <c r="J50" s="39"/>
      <c r="K50" s="566"/>
      <c r="L50" s="567"/>
      <c r="M50" s="568"/>
      <c r="N50" s="40"/>
      <c r="O50" s="174" t="str">
        <f t="shared" si="12"/>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3"/>
        <v/>
      </c>
      <c r="R50" s="170" t="str">
        <f t="shared" si="14"/>
        <v/>
      </c>
      <c r="S50" s="170" t="str">
        <f t="shared" si="15"/>
        <v/>
      </c>
      <c r="T50" s="9" t="str">
        <f t="shared" si="8"/>
        <v/>
      </c>
      <c r="U50" s="9" t="str">
        <f t="shared" si="9"/>
        <v/>
      </c>
      <c r="V50" s="9" t="str">
        <f t="shared" si="10"/>
        <v/>
      </c>
      <c r="W50" s="9" t="str">
        <f t="shared" si="11"/>
        <v/>
      </c>
    </row>
    <row r="51" spans="1:23" ht="38.25" customHeight="1" x14ac:dyDescent="0.15">
      <c r="A51" s="170" t="str">
        <f>IF(E51="","",VLOOKUP(E51,PRTR法対象物質!$B$3:$E$517,4,FALSE))</f>
        <v/>
      </c>
      <c r="B51" s="138"/>
      <c r="C51" s="38">
        <v>32</v>
      </c>
      <c r="D51" s="85"/>
      <c r="E51" s="173" t="str">
        <f>IF(D51="","",VLOOKUP(D51,PRTR法対象物質!$A$3:$B$517,2,FALSE))</f>
        <v/>
      </c>
      <c r="F51" s="190"/>
      <c r="G51" s="190"/>
      <c r="H51" s="39"/>
      <c r="I51" s="39"/>
      <c r="J51" s="39"/>
      <c r="K51" s="566"/>
      <c r="L51" s="567"/>
      <c r="M51" s="568"/>
      <c r="N51" s="40"/>
      <c r="O51" s="174" t="str">
        <f t="shared" si="12"/>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3"/>
        <v/>
      </c>
      <c r="R51" s="170" t="str">
        <f t="shared" si="14"/>
        <v/>
      </c>
      <c r="S51" s="170" t="str">
        <f t="shared" si="15"/>
        <v/>
      </c>
      <c r="T51" s="9" t="str">
        <f t="shared" si="8"/>
        <v/>
      </c>
      <c r="U51" s="9" t="str">
        <f t="shared" si="9"/>
        <v/>
      </c>
      <c r="V51" s="9" t="str">
        <f t="shared" si="10"/>
        <v/>
      </c>
      <c r="W51" s="9" t="str">
        <f t="shared" si="11"/>
        <v/>
      </c>
    </row>
    <row r="52" spans="1:23" ht="38.25" customHeight="1" x14ac:dyDescent="0.15">
      <c r="A52" s="170" t="str">
        <f>IF(E52="","",VLOOKUP(E52,PRTR法対象物質!$B$3:$E$517,4,FALSE))</f>
        <v/>
      </c>
      <c r="B52" s="138"/>
      <c r="C52" s="38">
        <v>33</v>
      </c>
      <c r="D52" s="85"/>
      <c r="E52" s="173" t="str">
        <f>IF(D52="","",VLOOKUP(D52,PRTR法対象物質!$A$3:$B$517,2,FALSE))</f>
        <v/>
      </c>
      <c r="F52" s="190"/>
      <c r="G52" s="190"/>
      <c r="H52" s="39"/>
      <c r="I52" s="39"/>
      <c r="J52" s="39"/>
      <c r="K52" s="566"/>
      <c r="L52" s="567"/>
      <c r="M52" s="568"/>
      <c r="N52" s="40"/>
      <c r="O52" s="174" t="str">
        <f t="shared" si="12"/>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3"/>
        <v/>
      </c>
      <c r="R52" s="170" t="str">
        <f t="shared" si="14"/>
        <v/>
      </c>
      <c r="S52" s="170" t="str">
        <f t="shared" si="15"/>
        <v/>
      </c>
      <c r="T52" s="9" t="str">
        <f t="shared" si="8"/>
        <v/>
      </c>
      <c r="U52" s="9" t="str">
        <f t="shared" si="9"/>
        <v/>
      </c>
      <c r="V52" s="9" t="str">
        <f t="shared" si="10"/>
        <v/>
      </c>
      <c r="W52" s="9" t="str">
        <f t="shared" si="11"/>
        <v/>
      </c>
    </row>
    <row r="53" spans="1:23" ht="38.25" customHeight="1" x14ac:dyDescent="0.15">
      <c r="A53" s="170" t="str">
        <f>IF(E53="","",VLOOKUP(E53,PRTR法対象物質!$B$3:$E$517,4,FALSE))</f>
        <v/>
      </c>
      <c r="B53" s="138"/>
      <c r="C53" s="38">
        <v>34</v>
      </c>
      <c r="D53" s="85"/>
      <c r="E53" s="173" t="str">
        <f>IF(D53="","",VLOOKUP(D53,PRTR法対象物質!$A$3:$B$517,2,FALSE))</f>
        <v/>
      </c>
      <c r="F53" s="190"/>
      <c r="G53" s="190"/>
      <c r="H53" s="39"/>
      <c r="I53" s="39"/>
      <c r="J53" s="39"/>
      <c r="K53" s="566"/>
      <c r="L53" s="567"/>
      <c r="M53" s="568"/>
      <c r="N53" s="40"/>
      <c r="O53" s="174" t="str">
        <f t="shared" si="12"/>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3"/>
        <v/>
      </c>
      <c r="R53" s="170" t="str">
        <f t="shared" si="14"/>
        <v/>
      </c>
      <c r="S53" s="170" t="str">
        <f t="shared" si="15"/>
        <v/>
      </c>
      <c r="T53" s="9" t="str">
        <f t="shared" si="8"/>
        <v/>
      </c>
      <c r="U53" s="9" t="str">
        <f t="shared" si="9"/>
        <v/>
      </c>
      <c r="V53" s="9" t="str">
        <f t="shared" si="10"/>
        <v/>
      </c>
      <c r="W53" s="9" t="str">
        <f t="shared" si="11"/>
        <v/>
      </c>
    </row>
    <row r="54" spans="1:23" ht="38.25" customHeight="1" x14ac:dyDescent="0.15">
      <c r="A54" s="170" t="str">
        <f>IF(E54="","",VLOOKUP(E54,PRTR法対象物質!$B$3:$E$517,4,FALSE))</f>
        <v/>
      </c>
      <c r="B54" s="138"/>
      <c r="C54" s="38">
        <v>35</v>
      </c>
      <c r="D54" s="85"/>
      <c r="E54" s="173" t="str">
        <f>IF(D54="","",VLOOKUP(D54,PRTR法対象物質!$A$3:$B$517,2,FALSE))</f>
        <v/>
      </c>
      <c r="F54" s="190"/>
      <c r="G54" s="190"/>
      <c r="H54" s="39"/>
      <c r="I54" s="39"/>
      <c r="J54" s="39"/>
      <c r="K54" s="566"/>
      <c r="L54" s="567"/>
      <c r="M54" s="568"/>
      <c r="N54" s="40"/>
      <c r="O54" s="174" t="str">
        <f t="shared" si="12"/>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3"/>
        <v/>
      </c>
      <c r="R54" s="170" t="str">
        <f t="shared" si="14"/>
        <v/>
      </c>
      <c r="S54" s="170" t="str">
        <f t="shared" si="15"/>
        <v/>
      </c>
      <c r="T54" s="9" t="str">
        <f t="shared" si="8"/>
        <v/>
      </c>
      <c r="U54" s="9" t="str">
        <f t="shared" si="9"/>
        <v/>
      </c>
      <c r="V54" s="9" t="str">
        <f t="shared" si="10"/>
        <v/>
      </c>
      <c r="W54" s="9" t="str">
        <f t="shared" si="11"/>
        <v/>
      </c>
    </row>
    <row r="55" spans="1:23" ht="38.25" customHeight="1" x14ac:dyDescent="0.15">
      <c r="A55" s="170" t="str">
        <f>IF(E55="","",VLOOKUP(E55,PRTR法対象物質!$B$3:$E$517,4,FALSE))</f>
        <v/>
      </c>
      <c r="B55" s="138"/>
      <c r="C55" s="38">
        <v>36</v>
      </c>
      <c r="D55" s="85"/>
      <c r="E55" s="173" t="str">
        <f>IF(D55="","",VLOOKUP(D55,PRTR法対象物質!$A$3:$B$517,2,FALSE))</f>
        <v/>
      </c>
      <c r="F55" s="190"/>
      <c r="G55" s="190"/>
      <c r="H55" s="39"/>
      <c r="I55" s="39"/>
      <c r="J55" s="39"/>
      <c r="K55" s="566"/>
      <c r="L55" s="567"/>
      <c r="M55" s="568"/>
      <c r="N55" s="40"/>
      <c r="O55" s="174" t="str">
        <f t="shared" si="12"/>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3"/>
        <v/>
      </c>
      <c r="R55" s="170" t="str">
        <f t="shared" si="14"/>
        <v/>
      </c>
      <c r="S55" s="170" t="str">
        <f t="shared" si="15"/>
        <v/>
      </c>
      <c r="T55" s="9" t="str">
        <f t="shared" si="8"/>
        <v/>
      </c>
      <c r="U55" s="9" t="str">
        <f t="shared" si="9"/>
        <v/>
      </c>
      <c r="V55" s="9" t="str">
        <f t="shared" si="10"/>
        <v/>
      </c>
      <c r="W55" s="9" t="str">
        <f t="shared" si="11"/>
        <v/>
      </c>
    </row>
    <row r="56" spans="1:23" ht="38.25" customHeight="1" x14ac:dyDescent="0.15">
      <c r="A56" s="170" t="str">
        <f>IF(E56="","",VLOOKUP(E56,PRTR法対象物質!$B$3:$E$517,4,FALSE))</f>
        <v/>
      </c>
      <c r="B56" s="138"/>
      <c r="C56" s="38">
        <v>37</v>
      </c>
      <c r="D56" s="85"/>
      <c r="E56" s="173" t="str">
        <f>IF(D56="","",VLOOKUP(D56,PRTR法対象物質!$A$3:$B$517,2,FALSE))</f>
        <v/>
      </c>
      <c r="F56" s="190"/>
      <c r="G56" s="190"/>
      <c r="H56" s="39"/>
      <c r="I56" s="39"/>
      <c r="J56" s="39"/>
      <c r="K56" s="566"/>
      <c r="L56" s="567"/>
      <c r="M56" s="568"/>
      <c r="N56" s="40"/>
      <c r="O56" s="174" t="str">
        <f t="shared" si="12"/>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3"/>
        <v/>
      </c>
      <c r="R56" s="170" t="str">
        <f t="shared" si="14"/>
        <v/>
      </c>
      <c r="S56" s="170" t="str">
        <f t="shared" si="15"/>
        <v/>
      </c>
      <c r="T56" s="9" t="str">
        <f t="shared" si="8"/>
        <v/>
      </c>
      <c r="U56" s="9" t="str">
        <f t="shared" si="9"/>
        <v/>
      </c>
      <c r="V56" s="9" t="str">
        <f t="shared" si="10"/>
        <v/>
      </c>
      <c r="W56" s="9" t="str">
        <f t="shared" si="11"/>
        <v/>
      </c>
    </row>
    <row r="57" spans="1:23" ht="38.25" customHeight="1" x14ac:dyDescent="0.15">
      <c r="A57" s="170" t="str">
        <f>IF(E57="","",VLOOKUP(E57,PRTR法対象物質!$B$3:$E$517,4,FALSE))</f>
        <v/>
      </c>
      <c r="B57" s="138"/>
      <c r="C57" s="38">
        <v>38</v>
      </c>
      <c r="D57" s="85"/>
      <c r="E57" s="173" t="str">
        <f>IF(D57="","",VLOOKUP(D57,PRTR法対象物質!$A$3:$B$517,2,FALSE))</f>
        <v/>
      </c>
      <c r="F57" s="190"/>
      <c r="G57" s="190"/>
      <c r="H57" s="39"/>
      <c r="I57" s="39"/>
      <c r="J57" s="39"/>
      <c r="K57" s="566"/>
      <c r="L57" s="567"/>
      <c r="M57" s="568"/>
      <c r="N57" s="40"/>
      <c r="O57" s="174" t="str">
        <f t="shared" si="12"/>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3"/>
        <v/>
      </c>
      <c r="R57" s="170" t="str">
        <f t="shared" si="14"/>
        <v/>
      </c>
      <c r="S57" s="170" t="str">
        <f t="shared" si="15"/>
        <v/>
      </c>
      <c r="T57" s="9" t="str">
        <f t="shared" si="8"/>
        <v/>
      </c>
      <c r="U57" s="9" t="str">
        <f t="shared" si="9"/>
        <v/>
      </c>
      <c r="V57" s="9" t="str">
        <f t="shared" si="10"/>
        <v/>
      </c>
      <c r="W57" s="9" t="str">
        <f t="shared" si="11"/>
        <v/>
      </c>
    </row>
    <row r="58" spans="1:23" ht="38.25" customHeight="1" x14ac:dyDescent="0.15">
      <c r="A58" s="170" t="str">
        <f>IF(E58="","",VLOOKUP(E58,PRTR法対象物質!$B$3:$E$517,4,FALSE))</f>
        <v/>
      </c>
      <c r="B58" s="138"/>
      <c r="C58" s="38">
        <v>39</v>
      </c>
      <c r="D58" s="85"/>
      <c r="E58" s="173" t="str">
        <f>IF(D58="","",VLOOKUP(D58,PRTR法対象物質!$A$3:$B$517,2,FALSE))</f>
        <v/>
      </c>
      <c r="F58" s="190"/>
      <c r="G58" s="190"/>
      <c r="H58" s="39"/>
      <c r="I58" s="39"/>
      <c r="J58" s="39"/>
      <c r="K58" s="566"/>
      <c r="L58" s="567"/>
      <c r="M58" s="568"/>
      <c r="N58" s="40"/>
      <c r="O58" s="174" t="str">
        <f t="shared" si="12"/>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3"/>
        <v/>
      </c>
      <c r="R58" s="170" t="str">
        <f t="shared" si="14"/>
        <v/>
      </c>
      <c r="S58" s="170" t="str">
        <f t="shared" si="15"/>
        <v/>
      </c>
      <c r="T58" s="9" t="str">
        <f t="shared" si="8"/>
        <v/>
      </c>
      <c r="U58" s="9" t="str">
        <f t="shared" si="9"/>
        <v/>
      </c>
      <c r="V58" s="9" t="str">
        <f t="shared" si="10"/>
        <v/>
      </c>
      <c r="W58" s="9" t="str">
        <f t="shared" si="11"/>
        <v/>
      </c>
    </row>
    <row r="59" spans="1:23" ht="38.25" customHeight="1" x14ac:dyDescent="0.15">
      <c r="A59" s="170" t="str">
        <f>IF(E59="","",VLOOKUP(E59,PRTR法対象物質!$B$3:$E$517,4,FALSE))</f>
        <v/>
      </c>
      <c r="B59" s="138"/>
      <c r="C59" s="38">
        <v>40</v>
      </c>
      <c r="D59" s="85"/>
      <c r="E59" s="173" t="str">
        <f>IF(D59="","",VLOOKUP(D59,PRTR法対象物質!$A$3:$B$517,2,FALSE))</f>
        <v/>
      </c>
      <c r="F59" s="190"/>
      <c r="G59" s="190"/>
      <c r="H59" s="39"/>
      <c r="I59" s="39"/>
      <c r="J59" s="39"/>
      <c r="K59" s="566"/>
      <c r="L59" s="567"/>
      <c r="M59" s="568"/>
      <c r="N59" s="40"/>
      <c r="O59" s="174" t="str">
        <f t="shared" si="12"/>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3"/>
        <v/>
      </c>
      <c r="R59" s="170" t="str">
        <f t="shared" si="14"/>
        <v/>
      </c>
      <c r="S59" s="170" t="str">
        <f t="shared" si="15"/>
        <v/>
      </c>
      <c r="T59" s="9" t="str">
        <f>IF(D59&lt;&gt;"",IF(AND(H59=""),"1","0"),"")</f>
        <v/>
      </c>
      <c r="U59" s="9" t="str">
        <f t="shared" si="9"/>
        <v/>
      </c>
      <c r="V59" s="9" t="str">
        <f t="shared" si="10"/>
        <v/>
      </c>
      <c r="W59" s="9" t="str">
        <f t="shared" si="11"/>
        <v/>
      </c>
    </row>
    <row r="60" spans="1:23" ht="19.5" customHeight="1" x14ac:dyDescent="0.15">
      <c r="A60" s="170"/>
      <c r="B60" s="137"/>
      <c r="C60" s="479" t="s">
        <v>1008</v>
      </c>
      <c r="D60" s="480"/>
      <c r="E60" s="480"/>
      <c r="F60" s="480"/>
      <c r="G60" s="480"/>
      <c r="H60" s="480"/>
      <c r="I60" s="480"/>
      <c r="J60" s="480"/>
      <c r="K60" s="569"/>
      <c r="L60" s="569"/>
      <c r="M60" s="569"/>
      <c r="N60" s="40" t="str">
        <f>IF(F82&lt;&gt;"",IF(SUM(J82:L82)&lt;500,"取扱量の確認をして下さい",""),"")</f>
        <v/>
      </c>
      <c r="O60" s="44"/>
      <c r="P60" s="42"/>
    </row>
    <row r="61" spans="1:23" ht="21" customHeight="1" x14ac:dyDescent="0.15">
      <c r="A61" s="170"/>
      <c r="B61" s="137"/>
      <c r="C61" s="481"/>
      <c r="D61" s="481"/>
      <c r="E61" s="481"/>
      <c r="F61" s="481"/>
      <c r="G61" s="481"/>
      <c r="H61" s="481"/>
      <c r="I61" s="481"/>
      <c r="J61" s="481"/>
      <c r="K61" s="570"/>
      <c r="L61" s="570"/>
      <c r="M61" s="570"/>
      <c r="N61" s="40" t="str">
        <f>IF(F83&lt;&gt;"",IF(SUM(J83:L83)&lt;500,"取扱量の確認をして下さい",""),"")</f>
        <v/>
      </c>
      <c r="O61" s="44"/>
      <c r="P61" s="42"/>
    </row>
    <row r="62" spans="1:23" ht="14.25" thickBot="1" x14ac:dyDescent="0.2">
      <c r="A62" s="170"/>
      <c r="B62" s="137"/>
      <c r="C62" s="482"/>
      <c r="D62" s="482"/>
      <c r="E62" s="482"/>
      <c r="F62" s="482"/>
      <c r="G62" s="482"/>
      <c r="H62" s="482"/>
      <c r="I62" s="482"/>
      <c r="J62" s="482"/>
      <c r="K62" s="571"/>
      <c r="L62" s="571"/>
      <c r="M62" s="571"/>
      <c r="N62" s="40" t="str">
        <f>IF(F84&lt;&gt;"",IF(SUM(J84:L84)&lt;500,"取扱量の確認をして下さい",""),"")</f>
        <v/>
      </c>
      <c r="O62" s="44"/>
      <c r="P62" s="42"/>
    </row>
    <row r="63" spans="1:23" ht="14.25" thickBot="1" x14ac:dyDescent="0.2">
      <c r="A63" s="170"/>
      <c r="B63" s="137"/>
      <c r="C63" s="21" t="s">
        <v>178</v>
      </c>
      <c r="D63" s="540"/>
      <c r="E63" s="540"/>
      <c r="F63" s="540"/>
      <c r="G63" s="540"/>
      <c r="H63" s="540"/>
      <c r="I63" s="540"/>
      <c r="J63" s="540"/>
      <c r="K63" s="540"/>
      <c r="L63" s="540"/>
      <c r="M63" s="541"/>
      <c r="N63" s="40" t="str">
        <f t="shared" ref="N63:N68" si="16">IF(F60&lt;&gt;"",IF(SUM(J60:L60)&lt;500,"取扱量の確認をして下さい",""),"")</f>
        <v/>
      </c>
      <c r="O63" s="44"/>
      <c r="P63" s="42"/>
    </row>
    <row r="64" spans="1:23" ht="8.25" customHeight="1" thickBot="1" x14ac:dyDescent="0.2">
      <c r="A64" s="170"/>
      <c r="B64" s="139"/>
      <c r="C64" s="24"/>
      <c r="D64" s="24"/>
      <c r="E64" s="24"/>
      <c r="F64" s="24"/>
      <c r="G64" s="24"/>
      <c r="H64" s="24"/>
      <c r="I64" s="24"/>
      <c r="J64" s="24"/>
      <c r="K64" s="24"/>
      <c r="L64" s="24"/>
      <c r="M64" s="24"/>
      <c r="N64" s="45" t="str">
        <f t="shared" si="16"/>
        <v/>
      </c>
      <c r="O64" s="44"/>
      <c r="P64" s="42"/>
    </row>
    <row r="65" spans="1:23" x14ac:dyDescent="0.15">
      <c r="A65" s="170"/>
      <c r="B65" s="136"/>
      <c r="C65" s="7"/>
      <c r="D65" s="7"/>
      <c r="E65" s="7"/>
      <c r="F65" s="7"/>
      <c r="G65" s="7"/>
      <c r="H65" s="7"/>
      <c r="I65" s="7"/>
      <c r="J65" s="7"/>
      <c r="K65" s="7"/>
      <c r="L65" s="7"/>
      <c r="M65" s="7"/>
      <c r="N65" s="46" t="str">
        <f t="shared" si="16"/>
        <v/>
      </c>
      <c r="O65" s="44"/>
      <c r="P65" s="42"/>
    </row>
    <row r="66" spans="1:23" ht="17.25" x14ac:dyDescent="0.15">
      <c r="A66" s="170"/>
      <c r="B66" s="137"/>
      <c r="C66" s="11"/>
      <c r="D66" s="30" t="s">
        <v>153</v>
      </c>
      <c r="E66" s="12"/>
      <c r="F66" s="12" t="s">
        <v>404</v>
      </c>
      <c r="G66" s="12"/>
      <c r="H66" s="14"/>
      <c r="I66" s="31"/>
      <c r="J66" s="32"/>
      <c r="K66" s="33"/>
      <c r="L66" s="34" t="s">
        <v>381</v>
      </c>
      <c r="M66" s="15">
        <v>3</v>
      </c>
      <c r="N66" s="40" t="str">
        <f t="shared" si="16"/>
        <v/>
      </c>
      <c r="O66" s="44"/>
      <c r="P66" s="42"/>
    </row>
    <row r="67" spans="1:23" ht="17.25" x14ac:dyDescent="0.15">
      <c r="A67" s="170"/>
      <c r="B67" s="137"/>
      <c r="C67" s="11"/>
      <c r="D67" s="11"/>
      <c r="E67" s="11"/>
      <c r="F67" s="12"/>
      <c r="G67" s="12"/>
      <c r="H67" s="14"/>
      <c r="I67" s="31"/>
      <c r="J67" s="11"/>
      <c r="K67" s="11"/>
      <c r="L67" s="11"/>
      <c r="M67" s="11"/>
      <c r="N67" s="40" t="str">
        <f t="shared" si="16"/>
        <v/>
      </c>
      <c r="O67" s="44"/>
      <c r="P67" s="42"/>
    </row>
    <row r="68" spans="1:23" ht="9" customHeight="1" x14ac:dyDescent="0.15">
      <c r="A68" s="170"/>
      <c r="B68" s="137"/>
      <c r="C68" s="11"/>
      <c r="D68" s="19"/>
      <c r="E68" s="19"/>
      <c r="F68" s="19"/>
      <c r="G68" s="19"/>
      <c r="H68" s="19"/>
      <c r="I68" s="19"/>
      <c r="J68" s="19"/>
      <c r="K68" s="11"/>
      <c r="L68" s="11"/>
      <c r="M68" s="11"/>
      <c r="N68" s="40" t="str">
        <f t="shared" si="16"/>
        <v/>
      </c>
      <c r="O68" s="44"/>
      <c r="P68" s="42"/>
    </row>
    <row r="69" spans="1:23" ht="21" customHeight="1" x14ac:dyDescent="0.15">
      <c r="A69" s="170"/>
      <c r="B69" s="137"/>
      <c r="C69" s="572" t="s">
        <v>1009</v>
      </c>
      <c r="D69" s="593" t="s">
        <v>3</v>
      </c>
      <c r="E69" s="594" t="s">
        <v>1005</v>
      </c>
      <c r="F69" s="578" t="s">
        <v>423</v>
      </c>
      <c r="G69" s="580"/>
      <c r="H69" s="575" t="s">
        <v>337</v>
      </c>
      <c r="I69" s="597"/>
      <c r="J69" s="598"/>
      <c r="K69" s="578" t="s">
        <v>154</v>
      </c>
      <c r="L69" s="579"/>
      <c r="M69" s="590"/>
      <c r="N69" s="40"/>
      <c r="O69" s="44"/>
      <c r="P69" s="42"/>
      <c r="Q69" s="36"/>
      <c r="S69" s="17"/>
    </row>
    <row r="70" spans="1:23" ht="17.25" customHeight="1" x14ac:dyDescent="0.15">
      <c r="A70" s="170"/>
      <c r="B70" s="137"/>
      <c r="C70" s="573"/>
      <c r="D70" s="573"/>
      <c r="E70" s="595"/>
      <c r="F70" s="581"/>
      <c r="G70" s="583"/>
      <c r="H70" s="181" t="s">
        <v>49</v>
      </c>
      <c r="I70" s="181" t="s">
        <v>50</v>
      </c>
      <c r="J70" s="182" t="s">
        <v>51</v>
      </c>
      <c r="K70" s="581"/>
      <c r="L70" s="582"/>
      <c r="M70" s="591"/>
      <c r="N70" s="40"/>
      <c r="O70" s="44"/>
      <c r="P70" s="42"/>
      <c r="Q70" s="36"/>
      <c r="S70" s="17"/>
    </row>
    <row r="71" spans="1:23" ht="47.25" customHeight="1" x14ac:dyDescent="0.15">
      <c r="A71" s="170"/>
      <c r="B71" s="137"/>
      <c r="C71" s="574"/>
      <c r="D71" s="574"/>
      <c r="E71" s="596"/>
      <c r="F71" s="599"/>
      <c r="G71" s="592"/>
      <c r="H71" s="183" t="s">
        <v>416</v>
      </c>
      <c r="I71" s="183" t="s">
        <v>417</v>
      </c>
      <c r="J71" s="184" t="s">
        <v>155</v>
      </c>
      <c r="K71" s="584"/>
      <c r="L71" s="585"/>
      <c r="M71" s="592"/>
      <c r="N71" s="40"/>
      <c r="P71" s="47"/>
      <c r="Q71" s="36"/>
      <c r="S71" s="17"/>
    </row>
    <row r="72" spans="1:23" ht="38.25" customHeight="1" x14ac:dyDescent="0.15">
      <c r="A72" s="170" t="str">
        <f>IF(E72="","",VLOOKUP(E72,PRTR法対象物質!$B$3:$E$517,4,FALSE))</f>
        <v/>
      </c>
      <c r="B72" s="138"/>
      <c r="C72" s="38">
        <v>41</v>
      </c>
      <c r="D72" s="85"/>
      <c r="E72" s="173" t="str">
        <f>IF(D72="","",VLOOKUP(D72,PRTR法対象物質!$A$3:$B$517,2,FALSE))</f>
        <v/>
      </c>
      <c r="F72" s="190"/>
      <c r="G72" s="190"/>
      <c r="H72" s="39"/>
      <c r="I72" s="39"/>
      <c r="J72" s="39"/>
      <c r="K72" s="587"/>
      <c r="L72" s="588"/>
      <c r="M72" s="589"/>
      <c r="N72" s="40"/>
      <c r="O72" s="174" t="str">
        <f>CONCATENATE(P72,Q72,R72,S72)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9"/>
        <v/>
      </c>
      <c r="V72" s="9" t="str">
        <f t="shared" si="10"/>
        <v/>
      </c>
      <c r="W72" s="9" t="str">
        <f t="shared" si="11"/>
        <v/>
      </c>
    </row>
    <row r="73" spans="1:23" ht="38.25" customHeight="1" x14ac:dyDescent="0.15">
      <c r="A73" s="170" t="str">
        <f>IF(E73="","",VLOOKUP(E73,PRTR法対象物質!$B$3:$E$517,4,FALSE))</f>
        <v/>
      </c>
      <c r="B73" s="138"/>
      <c r="C73" s="38">
        <v>42</v>
      </c>
      <c r="D73" s="85"/>
      <c r="E73" s="173" t="str">
        <f>IF(D73="","",VLOOKUP(D73,PRTR法対象物質!$A$3:$B$517,2,FALSE))</f>
        <v/>
      </c>
      <c r="F73" s="190"/>
      <c r="G73" s="190"/>
      <c r="H73" s="39"/>
      <c r="I73" s="39"/>
      <c r="J73" s="39"/>
      <c r="K73" s="566"/>
      <c r="L73" s="567"/>
      <c r="M73" s="568"/>
      <c r="N73" s="40"/>
      <c r="O73" s="174" t="str">
        <f t="shared" ref="O73:O91" si="17">CONCATENATE(P73,Q73,R73,S73)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8">IF(OR(H73="",H73=0),"",IF(H73=INT(H73/10^(INT(LOG10(H73))-1))*10^INT(LOG10(H73)-1),"","取扱量（製造）の有効数字が２桁ではありません。"))</f>
        <v/>
      </c>
      <c r="R73" s="170" t="str">
        <f t="shared" ref="R73:R91" si="19">IF(OR(I73="",I73=0),"",IF(I73=INT(I73/10^(INT(LOG10(I73))-1))*10^INT(LOG10(I73)-1),"","取扱量（使用）の有効数字が２桁ではありません。"))</f>
        <v/>
      </c>
      <c r="S73" s="170" t="str">
        <f t="shared" ref="S73:S91" si="20">IF(OR(J73="",J73=0),"",IF(J73=INT(J73/10^(INT(LOG10(J73))-1))*10^INT(LOG10(J73)-1),"","取扱量（その他）の有効数字が２桁ではありません。"))</f>
        <v/>
      </c>
      <c r="T73" s="9" t="str">
        <f t="shared" si="8"/>
        <v/>
      </c>
      <c r="U73" s="9" t="str">
        <f t="shared" si="9"/>
        <v/>
      </c>
      <c r="V73" s="9" t="str">
        <f t="shared" si="10"/>
        <v/>
      </c>
      <c r="W73" s="9" t="str">
        <f t="shared" si="11"/>
        <v/>
      </c>
    </row>
    <row r="74" spans="1:23" ht="38.25" customHeight="1" x14ac:dyDescent="0.15">
      <c r="A74" s="170" t="str">
        <f>IF(E74="","",VLOOKUP(E74,PRTR法対象物質!$B$3:$E$517,4,FALSE))</f>
        <v/>
      </c>
      <c r="B74" s="138"/>
      <c r="C74" s="38">
        <v>43</v>
      </c>
      <c r="D74" s="85"/>
      <c r="E74" s="173" t="str">
        <f>IF(D74="","",VLOOKUP(D74,PRTR法対象物質!$A$3:$B$517,2,FALSE))</f>
        <v/>
      </c>
      <c r="F74" s="190"/>
      <c r="G74" s="190"/>
      <c r="H74" s="39"/>
      <c r="I74" s="39"/>
      <c r="J74" s="39"/>
      <c r="K74" s="566"/>
      <c r="L74" s="567"/>
      <c r="M74" s="568"/>
      <c r="N74" s="40"/>
      <c r="O74" s="174" t="str">
        <f t="shared" si="17"/>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8"/>
        <v/>
      </c>
      <c r="R74" s="170" t="str">
        <f t="shared" si="19"/>
        <v/>
      </c>
      <c r="S74" s="170" t="str">
        <f t="shared" si="20"/>
        <v/>
      </c>
      <c r="T74" s="9" t="str">
        <f t="shared" si="8"/>
        <v/>
      </c>
      <c r="U74" s="9" t="str">
        <f t="shared" si="9"/>
        <v/>
      </c>
      <c r="V74" s="9" t="str">
        <f t="shared" si="10"/>
        <v/>
      </c>
      <c r="W74" s="9" t="str">
        <f t="shared" si="11"/>
        <v/>
      </c>
    </row>
    <row r="75" spans="1:23" ht="38.25" customHeight="1" x14ac:dyDescent="0.15">
      <c r="A75" s="170" t="str">
        <f>IF(E75="","",VLOOKUP(E75,PRTR法対象物質!$B$3:$E$517,4,FALSE))</f>
        <v/>
      </c>
      <c r="B75" s="138"/>
      <c r="C75" s="38">
        <v>44</v>
      </c>
      <c r="D75" s="85"/>
      <c r="E75" s="173" t="str">
        <f>IF(D75="","",VLOOKUP(D75,PRTR法対象物質!$A$3:$B$517,2,FALSE))</f>
        <v/>
      </c>
      <c r="F75" s="190"/>
      <c r="G75" s="190"/>
      <c r="H75" s="39"/>
      <c r="I75" s="39"/>
      <c r="J75" s="39"/>
      <c r="K75" s="566"/>
      <c r="L75" s="567"/>
      <c r="M75" s="568"/>
      <c r="N75" s="40"/>
      <c r="O75" s="174" t="str">
        <f t="shared" si="17"/>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8"/>
        <v/>
      </c>
      <c r="R75" s="170" t="str">
        <f t="shared" si="19"/>
        <v/>
      </c>
      <c r="S75" s="170" t="str">
        <f t="shared" si="20"/>
        <v/>
      </c>
      <c r="T75" s="9" t="str">
        <f t="shared" si="8"/>
        <v/>
      </c>
      <c r="U75" s="9" t="str">
        <f t="shared" si="9"/>
        <v/>
      </c>
      <c r="V75" s="9" t="str">
        <f t="shared" si="10"/>
        <v/>
      </c>
      <c r="W75" s="9" t="str">
        <f t="shared" si="11"/>
        <v/>
      </c>
    </row>
    <row r="76" spans="1:23" ht="38.25" customHeight="1" x14ac:dyDescent="0.15">
      <c r="A76" s="170" t="str">
        <f>IF(E76="","",VLOOKUP(E76,PRTR法対象物質!$B$3:$E$517,4,FALSE))</f>
        <v/>
      </c>
      <c r="B76" s="138"/>
      <c r="C76" s="38">
        <v>45</v>
      </c>
      <c r="D76" s="85"/>
      <c r="E76" s="173" t="str">
        <f>IF(D76="","",VLOOKUP(D76,PRTR法対象物質!$A$3:$B$517,2,FALSE))</f>
        <v/>
      </c>
      <c r="F76" s="190"/>
      <c r="G76" s="190"/>
      <c r="H76" s="39"/>
      <c r="I76" s="39"/>
      <c r="J76" s="39"/>
      <c r="K76" s="566"/>
      <c r="L76" s="567"/>
      <c r="M76" s="568"/>
      <c r="N76" s="40"/>
      <c r="O76" s="174" t="str">
        <f t="shared" si="17"/>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8"/>
        <v/>
      </c>
      <c r="R76" s="170" t="str">
        <f t="shared" si="19"/>
        <v/>
      </c>
      <c r="S76" s="170" t="str">
        <f t="shared" si="20"/>
        <v/>
      </c>
      <c r="T76" s="9" t="str">
        <f t="shared" si="8"/>
        <v/>
      </c>
      <c r="U76" s="9" t="str">
        <f t="shared" si="9"/>
        <v/>
      </c>
      <c r="V76" s="9" t="str">
        <f t="shared" si="10"/>
        <v/>
      </c>
      <c r="W76" s="9" t="str">
        <f t="shared" si="11"/>
        <v/>
      </c>
    </row>
    <row r="77" spans="1:23" ht="38.25" customHeight="1" x14ac:dyDescent="0.15">
      <c r="A77" s="170" t="str">
        <f>IF(E77="","",VLOOKUP(E77,PRTR法対象物質!$B$3:$E$517,4,FALSE))</f>
        <v/>
      </c>
      <c r="B77" s="138"/>
      <c r="C77" s="38">
        <v>46</v>
      </c>
      <c r="D77" s="85"/>
      <c r="E77" s="173" t="str">
        <f>IF(D77="","",VLOOKUP(D77,PRTR法対象物質!$A$3:$B$517,2,FALSE))</f>
        <v/>
      </c>
      <c r="F77" s="190"/>
      <c r="G77" s="190"/>
      <c r="H77" s="39"/>
      <c r="I77" s="39"/>
      <c r="J77" s="39"/>
      <c r="K77" s="566"/>
      <c r="L77" s="567"/>
      <c r="M77" s="568"/>
      <c r="N77" s="40"/>
      <c r="O77" s="174" t="str">
        <f t="shared" si="17"/>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8"/>
        <v/>
      </c>
      <c r="R77" s="170" t="str">
        <f t="shared" si="19"/>
        <v/>
      </c>
      <c r="S77" s="170" t="str">
        <f t="shared" si="20"/>
        <v/>
      </c>
      <c r="T77" s="9" t="str">
        <f t="shared" si="8"/>
        <v/>
      </c>
      <c r="U77" s="9" t="str">
        <f t="shared" si="9"/>
        <v/>
      </c>
      <c r="V77" s="9" t="str">
        <f t="shared" si="10"/>
        <v/>
      </c>
      <c r="W77" s="9" t="str">
        <f t="shared" si="11"/>
        <v/>
      </c>
    </row>
    <row r="78" spans="1:23" ht="38.25" customHeight="1" x14ac:dyDescent="0.15">
      <c r="A78" s="170" t="str">
        <f>IF(E78="","",VLOOKUP(E78,PRTR法対象物質!$B$3:$E$517,4,FALSE))</f>
        <v/>
      </c>
      <c r="B78" s="138"/>
      <c r="C78" s="38">
        <v>47</v>
      </c>
      <c r="D78" s="85"/>
      <c r="E78" s="173" t="str">
        <f>IF(D78="","",VLOOKUP(D78,PRTR法対象物質!$A$3:$B$517,2,FALSE))</f>
        <v/>
      </c>
      <c r="F78" s="190"/>
      <c r="G78" s="190"/>
      <c r="H78" s="39"/>
      <c r="I78" s="39"/>
      <c r="J78" s="39"/>
      <c r="K78" s="566"/>
      <c r="L78" s="567"/>
      <c r="M78" s="568"/>
      <c r="N78" s="40"/>
      <c r="O78" s="174" t="str">
        <f t="shared" si="17"/>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8"/>
        <v/>
      </c>
      <c r="R78" s="170" t="str">
        <f t="shared" si="19"/>
        <v/>
      </c>
      <c r="S78" s="170" t="str">
        <f t="shared" si="20"/>
        <v/>
      </c>
      <c r="T78" s="9" t="str">
        <f t="shared" si="8"/>
        <v/>
      </c>
      <c r="U78" s="9" t="str">
        <f t="shared" si="9"/>
        <v/>
      </c>
      <c r="V78" s="9" t="str">
        <f t="shared" si="10"/>
        <v/>
      </c>
      <c r="W78" s="9" t="str">
        <f t="shared" si="11"/>
        <v/>
      </c>
    </row>
    <row r="79" spans="1:23" ht="38.25" customHeight="1" x14ac:dyDescent="0.15">
      <c r="A79" s="170" t="str">
        <f>IF(E79="","",VLOOKUP(E79,PRTR法対象物質!$B$3:$E$517,4,FALSE))</f>
        <v/>
      </c>
      <c r="B79" s="138"/>
      <c r="C79" s="38">
        <v>48</v>
      </c>
      <c r="D79" s="85"/>
      <c r="E79" s="173" t="str">
        <f>IF(D79="","",VLOOKUP(D79,PRTR法対象物質!$A$3:$B$517,2,FALSE))</f>
        <v/>
      </c>
      <c r="F79" s="190"/>
      <c r="G79" s="190"/>
      <c r="H79" s="39"/>
      <c r="I79" s="39"/>
      <c r="J79" s="39"/>
      <c r="K79" s="566"/>
      <c r="L79" s="567"/>
      <c r="M79" s="568"/>
      <c r="N79" s="40"/>
      <c r="O79" s="174" t="str">
        <f t="shared" si="17"/>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8"/>
        <v/>
      </c>
      <c r="R79" s="170" t="str">
        <f t="shared" si="19"/>
        <v/>
      </c>
      <c r="S79" s="170" t="str">
        <f t="shared" si="20"/>
        <v/>
      </c>
      <c r="T79" s="9" t="str">
        <f t="shared" si="8"/>
        <v/>
      </c>
      <c r="U79" s="9" t="str">
        <f t="shared" si="9"/>
        <v/>
      </c>
      <c r="V79" s="9" t="str">
        <f t="shared" si="10"/>
        <v/>
      </c>
      <c r="W79" s="9" t="str">
        <f t="shared" si="11"/>
        <v/>
      </c>
    </row>
    <row r="80" spans="1:23" ht="38.25" customHeight="1" x14ac:dyDescent="0.15">
      <c r="A80" s="170" t="str">
        <f>IF(E80="","",VLOOKUP(E80,PRTR法対象物質!$B$3:$E$517,4,FALSE))</f>
        <v/>
      </c>
      <c r="B80" s="138"/>
      <c r="C80" s="38">
        <v>49</v>
      </c>
      <c r="D80" s="85"/>
      <c r="E80" s="173" t="str">
        <f>IF(D80="","",VLOOKUP(D80,PRTR法対象物質!$A$3:$B$517,2,FALSE))</f>
        <v/>
      </c>
      <c r="F80" s="190"/>
      <c r="G80" s="190"/>
      <c r="H80" s="39"/>
      <c r="I80" s="39"/>
      <c r="J80" s="39"/>
      <c r="K80" s="566"/>
      <c r="L80" s="567"/>
      <c r="M80" s="568"/>
      <c r="N80" s="40"/>
      <c r="O80" s="174" t="str">
        <f t="shared" si="17"/>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8"/>
        <v/>
      </c>
      <c r="R80" s="170" t="str">
        <f t="shared" si="19"/>
        <v/>
      </c>
      <c r="S80" s="170" t="str">
        <f t="shared" si="20"/>
        <v/>
      </c>
      <c r="T80" s="9" t="str">
        <f t="shared" si="8"/>
        <v/>
      </c>
      <c r="U80" s="9" t="str">
        <f t="shared" si="9"/>
        <v/>
      </c>
      <c r="V80" s="9" t="str">
        <f t="shared" si="10"/>
        <v/>
      </c>
      <c r="W80" s="9" t="str">
        <f t="shared" si="11"/>
        <v/>
      </c>
    </row>
    <row r="81" spans="1:23" ht="38.25" customHeight="1" x14ac:dyDescent="0.15">
      <c r="A81" s="170" t="str">
        <f>IF(E81="","",VLOOKUP(E81,PRTR法対象物質!$B$3:$E$517,4,FALSE))</f>
        <v/>
      </c>
      <c r="B81" s="138"/>
      <c r="C81" s="38">
        <v>50</v>
      </c>
      <c r="D81" s="85"/>
      <c r="E81" s="173" t="str">
        <f>IF(D81="","",VLOOKUP(D81,PRTR法対象物質!$A$3:$B$517,2,FALSE))</f>
        <v/>
      </c>
      <c r="F81" s="190"/>
      <c r="G81" s="190"/>
      <c r="H81" s="39"/>
      <c r="I81" s="39"/>
      <c r="J81" s="39"/>
      <c r="K81" s="566"/>
      <c r="L81" s="567"/>
      <c r="M81" s="568"/>
      <c r="N81" s="40"/>
      <c r="O81" s="174" t="str">
        <f t="shared" si="17"/>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8"/>
        <v/>
      </c>
      <c r="R81" s="170" t="str">
        <f t="shared" si="19"/>
        <v/>
      </c>
      <c r="S81" s="170" t="str">
        <f t="shared" si="20"/>
        <v/>
      </c>
      <c r="T81" s="9" t="str">
        <f t="shared" si="8"/>
        <v/>
      </c>
      <c r="U81" s="9" t="str">
        <f t="shared" si="9"/>
        <v/>
      </c>
      <c r="V81" s="9" t="str">
        <f t="shared" si="10"/>
        <v/>
      </c>
      <c r="W81" s="9" t="str">
        <f t="shared" si="11"/>
        <v/>
      </c>
    </row>
    <row r="82" spans="1:23" ht="38.25" customHeight="1" x14ac:dyDescent="0.15">
      <c r="A82" s="170" t="str">
        <f>IF(E82="","",VLOOKUP(E82,PRTR法対象物質!$B$3:$E$517,4,FALSE))</f>
        <v/>
      </c>
      <c r="B82" s="138"/>
      <c r="C82" s="38">
        <v>51</v>
      </c>
      <c r="D82" s="85"/>
      <c r="E82" s="173" t="str">
        <f>IF(D82="","",VLOOKUP(D82,PRTR法対象物質!$A$3:$B$517,2,FALSE))</f>
        <v/>
      </c>
      <c r="F82" s="190"/>
      <c r="G82" s="190"/>
      <c r="H82" s="39"/>
      <c r="I82" s="39"/>
      <c r="J82" s="39"/>
      <c r="K82" s="566"/>
      <c r="L82" s="567"/>
      <c r="M82" s="568"/>
      <c r="N82" s="40"/>
      <c r="O82" s="174" t="str">
        <f t="shared" si="17"/>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8"/>
        <v/>
      </c>
      <c r="R82" s="170" t="str">
        <f t="shared" si="19"/>
        <v/>
      </c>
      <c r="S82" s="170" t="str">
        <f t="shared" si="20"/>
        <v/>
      </c>
      <c r="T82" s="9" t="str">
        <f t="shared" si="8"/>
        <v/>
      </c>
      <c r="U82" s="9" t="str">
        <f t="shared" si="9"/>
        <v/>
      </c>
      <c r="V82" s="9" t="str">
        <f t="shared" si="10"/>
        <v/>
      </c>
      <c r="W82" s="9" t="str">
        <f t="shared" si="11"/>
        <v/>
      </c>
    </row>
    <row r="83" spans="1:23" ht="38.25" customHeight="1" x14ac:dyDescent="0.15">
      <c r="A83" s="170" t="str">
        <f>IF(E83="","",VLOOKUP(E83,PRTR法対象物質!$B$3:$E$517,4,FALSE))</f>
        <v/>
      </c>
      <c r="B83" s="138"/>
      <c r="C83" s="38">
        <v>52</v>
      </c>
      <c r="D83" s="85"/>
      <c r="E83" s="173" t="str">
        <f>IF(D83="","",VLOOKUP(D83,PRTR法対象物質!$A$3:$B$517,2,FALSE))</f>
        <v/>
      </c>
      <c r="F83" s="190"/>
      <c r="G83" s="190"/>
      <c r="H83" s="39"/>
      <c r="I83" s="39"/>
      <c r="J83" s="39"/>
      <c r="K83" s="566"/>
      <c r="L83" s="567"/>
      <c r="M83" s="568"/>
      <c r="N83" s="40"/>
      <c r="O83" s="174" t="str">
        <f t="shared" si="17"/>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8"/>
        <v/>
      </c>
      <c r="R83" s="170" t="str">
        <f t="shared" si="19"/>
        <v/>
      </c>
      <c r="S83" s="170" t="str">
        <f t="shared" si="20"/>
        <v/>
      </c>
      <c r="T83" s="9" t="str">
        <f t="shared" si="8"/>
        <v/>
      </c>
      <c r="U83" s="9" t="str">
        <f t="shared" si="9"/>
        <v/>
      </c>
      <c r="V83" s="9" t="str">
        <f t="shared" si="10"/>
        <v/>
      </c>
      <c r="W83" s="9" t="str">
        <f t="shared" si="11"/>
        <v/>
      </c>
    </row>
    <row r="84" spans="1:23" ht="38.25" customHeight="1" x14ac:dyDescent="0.15">
      <c r="A84" s="170" t="str">
        <f>IF(E84="","",VLOOKUP(E84,PRTR法対象物質!$B$3:$E$517,4,FALSE))</f>
        <v/>
      </c>
      <c r="B84" s="138"/>
      <c r="C84" s="38">
        <v>53</v>
      </c>
      <c r="D84" s="85"/>
      <c r="E84" s="173" t="str">
        <f>IF(D84="","",VLOOKUP(D84,PRTR法対象物質!$A$3:$B$517,2,FALSE))</f>
        <v/>
      </c>
      <c r="F84" s="190"/>
      <c r="G84" s="190"/>
      <c r="H84" s="39"/>
      <c r="I84" s="39"/>
      <c r="J84" s="39"/>
      <c r="K84" s="566"/>
      <c r="L84" s="567"/>
      <c r="M84" s="568"/>
      <c r="N84" s="40"/>
      <c r="O84" s="174" t="str">
        <f t="shared" si="17"/>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8"/>
        <v/>
      </c>
      <c r="R84" s="170" t="str">
        <f t="shared" si="19"/>
        <v/>
      </c>
      <c r="S84" s="170" t="str">
        <f t="shared" si="20"/>
        <v/>
      </c>
      <c r="T84" s="9" t="str">
        <f t="shared" si="8"/>
        <v/>
      </c>
      <c r="U84" s="9" t="str">
        <f t="shared" si="9"/>
        <v/>
      </c>
      <c r="V84" s="9" t="str">
        <f t="shared" si="10"/>
        <v/>
      </c>
      <c r="W84" s="9" t="str">
        <f t="shared" si="11"/>
        <v/>
      </c>
    </row>
    <row r="85" spans="1:23" ht="38.25" customHeight="1" x14ac:dyDescent="0.15">
      <c r="A85" s="170" t="str">
        <f>IF(E85="","",VLOOKUP(E85,PRTR法対象物質!$B$3:$E$517,4,FALSE))</f>
        <v/>
      </c>
      <c r="B85" s="138"/>
      <c r="C85" s="38">
        <v>54</v>
      </c>
      <c r="D85" s="85"/>
      <c r="E85" s="173" t="str">
        <f>IF(D85="","",VLOOKUP(D85,PRTR法対象物質!$A$3:$B$517,2,FALSE))</f>
        <v/>
      </c>
      <c r="F85" s="190"/>
      <c r="G85" s="190"/>
      <c r="H85" s="39"/>
      <c r="I85" s="39"/>
      <c r="J85" s="39"/>
      <c r="K85" s="566"/>
      <c r="L85" s="567"/>
      <c r="M85" s="568"/>
      <c r="N85" s="40"/>
      <c r="O85" s="174" t="str">
        <f t="shared" si="17"/>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8"/>
        <v/>
      </c>
      <c r="R85" s="170" t="str">
        <f t="shared" si="19"/>
        <v/>
      </c>
      <c r="S85" s="170" t="str">
        <f t="shared" si="20"/>
        <v/>
      </c>
      <c r="T85" s="9" t="str">
        <f t="shared" si="8"/>
        <v/>
      </c>
      <c r="U85" s="9" t="str">
        <f t="shared" si="9"/>
        <v/>
      </c>
      <c r="V85" s="9" t="str">
        <f t="shared" si="10"/>
        <v/>
      </c>
      <c r="W85" s="9" t="str">
        <f t="shared" si="11"/>
        <v/>
      </c>
    </row>
    <row r="86" spans="1:23" ht="38.25" customHeight="1" x14ac:dyDescent="0.15">
      <c r="A86" s="170" t="str">
        <f>IF(E86="","",VLOOKUP(E86,PRTR法対象物質!$B$3:$E$517,4,FALSE))</f>
        <v/>
      </c>
      <c r="B86" s="138"/>
      <c r="C86" s="38">
        <v>55</v>
      </c>
      <c r="D86" s="85"/>
      <c r="E86" s="173" t="str">
        <f>IF(D86="","",VLOOKUP(D86,PRTR法対象物質!$A$3:$B$517,2,FALSE))</f>
        <v/>
      </c>
      <c r="F86" s="190"/>
      <c r="G86" s="190"/>
      <c r="H86" s="39"/>
      <c r="I86" s="39"/>
      <c r="J86" s="39"/>
      <c r="K86" s="566"/>
      <c r="L86" s="567"/>
      <c r="M86" s="568"/>
      <c r="N86" s="40"/>
      <c r="O86" s="174" t="str">
        <f t="shared" si="17"/>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8"/>
        <v/>
      </c>
      <c r="R86" s="170" t="str">
        <f t="shared" si="19"/>
        <v/>
      </c>
      <c r="S86" s="170" t="str">
        <f t="shared" si="20"/>
        <v/>
      </c>
      <c r="T86" s="9" t="str">
        <f t="shared" si="8"/>
        <v/>
      </c>
      <c r="U86" s="9" t="str">
        <f t="shared" si="9"/>
        <v/>
      </c>
      <c r="V86" s="9" t="str">
        <f t="shared" si="10"/>
        <v/>
      </c>
      <c r="W86" s="9" t="str">
        <f t="shared" si="11"/>
        <v/>
      </c>
    </row>
    <row r="87" spans="1:23" ht="38.25" customHeight="1" x14ac:dyDescent="0.15">
      <c r="A87" s="170" t="str">
        <f>IF(E87="","",VLOOKUP(E87,PRTR法対象物質!$B$3:$E$517,4,FALSE))</f>
        <v/>
      </c>
      <c r="B87" s="138"/>
      <c r="C87" s="38">
        <v>56</v>
      </c>
      <c r="D87" s="85"/>
      <c r="E87" s="173" t="str">
        <f>IF(D87="","",VLOOKUP(D87,PRTR法対象物質!$A$3:$B$517,2,FALSE))</f>
        <v/>
      </c>
      <c r="F87" s="190"/>
      <c r="G87" s="190"/>
      <c r="H87" s="39"/>
      <c r="I87" s="39"/>
      <c r="J87" s="39"/>
      <c r="K87" s="566"/>
      <c r="L87" s="567"/>
      <c r="M87" s="568"/>
      <c r="N87" s="40"/>
      <c r="O87" s="174" t="str">
        <f t="shared" si="17"/>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8"/>
        <v/>
      </c>
      <c r="R87" s="170" t="str">
        <f t="shared" si="19"/>
        <v/>
      </c>
      <c r="S87" s="170" t="str">
        <f t="shared" si="20"/>
        <v/>
      </c>
      <c r="T87" s="9" t="str">
        <f t="shared" si="8"/>
        <v/>
      </c>
      <c r="U87" s="9" t="str">
        <f t="shared" si="9"/>
        <v/>
      </c>
      <c r="V87" s="9" t="str">
        <f t="shared" si="10"/>
        <v/>
      </c>
      <c r="W87" s="9" t="str">
        <f t="shared" si="11"/>
        <v/>
      </c>
    </row>
    <row r="88" spans="1:23" ht="38.25" customHeight="1" x14ac:dyDescent="0.15">
      <c r="A88" s="170" t="str">
        <f>IF(E88="","",VLOOKUP(E88,PRTR法対象物質!$B$3:$E$517,4,FALSE))</f>
        <v/>
      </c>
      <c r="B88" s="138"/>
      <c r="C88" s="38">
        <v>57</v>
      </c>
      <c r="D88" s="85"/>
      <c r="E88" s="173" t="str">
        <f>IF(D88="","",VLOOKUP(D88,PRTR法対象物質!$A$3:$B$517,2,FALSE))</f>
        <v/>
      </c>
      <c r="F88" s="190"/>
      <c r="G88" s="190"/>
      <c r="H88" s="39"/>
      <c r="I88" s="39"/>
      <c r="J88" s="39"/>
      <c r="K88" s="566"/>
      <c r="L88" s="567"/>
      <c r="M88" s="568"/>
      <c r="N88" s="40"/>
      <c r="O88" s="174" t="str">
        <f t="shared" si="17"/>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8"/>
        <v/>
      </c>
      <c r="R88" s="170" t="str">
        <f t="shared" si="19"/>
        <v/>
      </c>
      <c r="S88" s="170" t="str">
        <f t="shared" si="20"/>
        <v/>
      </c>
      <c r="T88" s="9" t="str">
        <f t="shared" si="8"/>
        <v/>
      </c>
      <c r="U88" s="9" t="str">
        <f t="shared" si="9"/>
        <v/>
      </c>
      <c r="V88" s="9" t="str">
        <f t="shared" si="10"/>
        <v/>
      </c>
      <c r="W88" s="9" t="str">
        <f t="shared" si="11"/>
        <v/>
      </c>
    </row>
    <row r="89" spans="1:23" ht="38.25" customHeight="1" x14ac:dyDescent="0.15">
      <c r="A89" s="170" t="str">
        <f>IF(E89="","",VLOOKUP(E89,PRTR法対象物質!$B$3:$E$517,4,FALSE))</f>
        <v/>
      </c>
      <c r="B89" s="138"/>
      <c r="C89" s="38">
        <v>58</v>
      </c>
      <c r="D89" s="85"/>
      <c r="E89" s="173" t="str">
        <f>IF(D89="","",VLOOKUP(D89,PRTR法対象物質!$A$3:$B$517,2,FALSE))</f>
        <v/>
      </c>
      <c r="F89" s="190"/>
      <c r="G89" s="190"/>
      <c r="H89" s="39"/>
      <c r="I89" s="39"/>
      <c r="J89" s="39"/>
      <c r="K89" s="566"/>
      <c r="L89" s="567"/>
      <c r="M89" s="568"/>
      <c r="N89" s="40"/>
      <c r="O89" s="174" t="str">
        <f t="shared" si="17"/>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8"/>
        <v/>
      </c>
      <c r="R89" s="170" t="str">
        <f t="shared" si="19"/>
        <v/>
      </c>
      <c r="S89" s="170" t="str">
        <f t="shared" si="20"/>
        <v/>
      </c>
      <c r="T89" s="9" t="str">
        <f t="shared" si="8"/>
        <v/>
      </c>
      <c r="U89" s="9" t="str">
        <f t="shared" si="9"/>
        <v/>
      </c>
      <c r="V89" s="9" t="str">
        <f t="shared" si="10"/>
        <v/>
      </c>
      <c r="W89" s="9" t="str">
        <f t="shared" si="11"/>
        <v/>
      </c>
    </row>
    <row r="90" spans="1:23" ht="38.25" customHeight="1" x14ac:dyDescent="0.15">
      <c r="A90" s="170" t="str">
        <f>IF(E90="","",VLOOKUP(E90,PRTR法対象物質!$B$3:$E$517,4,FALSE))</f>
        <v/>
      </c>
      <c r="B90" s="138"/>
      <c r="C90" s="38">
        <v>59</v>
      </c>
      <c r="D90" s="85"/>
      <c r="E90" s="173" t="str">
        <f>IF(D90="","",VLOOKUP(D90,PRTR法対象物質!$A$3:$B$517,2,FALSE))</f>
        <v/>
      </c>
      <c r="F90" s="190"/>
      <c r="G90" s="190"/>
      <c r="H90" s="39"/>
      <c r="I90" s="39"/>
      <c r="J90" s="39"/>
      <c r="K90" s="566"/>
      <c r="L90" s="567"/>
      <c r="M90" s="568"/>
      <c r="N90" s="40"/>
      <c r="O90" s="174" t="str">
        <f t="shared" si="17"/>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8"/>
        <v/>
      </c>
      <c r="R90" s="170" t="str">
        <f t="shared" si="19"/>
        <v/>
      </c>
      <c r="S90" s="170" t="str">
        <f t="shared" si="20"/>
        <v/>
      </c>
      <c r="T90" s="9" t="str">
        <f t="shared" si="8"/>
        <v/>
      </c>
      <c r="U90" s="9" t="str">
        <f t="shared" si="9"/>
        <v/>
      </c>
      <c r="V90" s="9" t="str">
        <f t="shared" si="10"/>
        <v/>
      </c>
      <c r="W90" s="9" t="str">
        <f t="shared" si="11"/>
        <v/>
      </c>
    </row>
    <row r="91" spans="1:23" ht="38.25" customHeight="1" x14ac:dyDescent="0.15">
      <c r="A91" s="170" t="str">
        <f>IF(E91="","",VLOOKUP(E91,PRTR法対象物質!$B$3:$E$517,4,FALSE))</f>
        <v/>
      </c>
      <c r="B91" s="138"/>
      <c r="C91" s="38">
        <v>60</v>
      </c>
      <c r="D91" s="85"/>
      <c r="E91" s="173" t="str">
        <f>IF(D91="","",VLOOKUP(D91,PRTR法対象物質!$A$3:$B$517,2,FALSE))</f>
        <v/>
      </c>
      <c r="F91" s="190"/>
      <c r="G91" s="190"/>
      <c r="H91" s="39"/>
      <c r="I91" s="39"/>
      <c r="J91" s="39"/>
      <c r="K91" s="566"/>
      <c r="L91" s="567"/>
      <c r="M91" s="568"/>
      <c r="N91" s="40"/>
      <c r="O91" s="174" t="str">
        <f t="shared" si="17"/>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8"/>
        <v/>
      </c>
      <c r="R91" s="170" t="str">
        <f t="shared" si="19"/>
        <v/>
      </c>
      <c r="S91" s="170" t="str">
        <f t="shared" si="20"/>
        <v/>
      </c>
      <c r="T91" s="9" t="str">
        <f t="shared" si="8"/>
        <v/>
      </c>
      <c r="U91" s="9" t="str">
        <f t="shared" si="9"/>
        <v/>
      </c>
      <c r="V91" s="9" t="str">
        <f t="shared" si="10"/>
        <v/>
      </c>
      <c r="W91" s="9" t="str">
        <f t="shared" si="11"/>
        <v/>
      </c>
    </row>
    <row r="92" spans="1:23" ht="19.5" customHeight="1" x14ac:dyDescent="0.15">
      <c r="A92" s="170"/>
      <c r="B92" s="137"/>
      <c r="C92" s="479" t="s">
        <v>1008</v>
      </c>
      <c r="D92" s="480"/>
      <c r="E92" s="480"/>
      <c r="F92" s="480"/>
      <c r="G92" s="480"/>
      <c r="H92" s="480"/>
      <c r="I92" s="480"/>
      <c r="J92" s="480"/>
      <c r="K92" s="569"/>
      <c r="L92" s="569"/>
      <c r="M92" s="569"/>
      <c r="N92" s="40" t="str">
        <f>IF(F89&lt;&gt;"",IF(SUM(J89:L89)&lt;500,"取扱量の確認をして下さい",""),"")</f>
        <v/>
      </c>
      <c r="O92" s="44"/>
      <c r="P92" s="42"/>
    </row>
    <row r="93" spans="1:23" ht="21" customHeight="1" x14ac:dyDescent="0.15">
      <c r="A93" s="170"/>
      <c r="B93" s="137"/>
      <c r="C93" s="481"/>
      <c r="D93" s="481"/>
      <c r="E93" s="481"/>
      <c r="F93" s="481"/>
      <c r="G93" s="481"/>
      <c r="H93" s="481"/>
      <c r="I93" s="481"/>
      <c r="J93" s="481"/>
      <c r="K93" s="570"/>
      <c r="L93" s="570"/>
      <c r="M93" s="570"/>
      <c r="N93" s="40" t="str">
        <f>IF(F90&lt;&gt;"",IF(SUM(J90:L90)&lt;500,"取扱量の確認をして下さい",""),"")</f>
        <v/>
      </c>
      <c r="O93" s="44"/>
      <c r="P93" s="42"/>
    </row>
    <row r="94" spans="1:23" ht="14.25" thickBot="1" x14ac:dyDescent="0.2">
      <c r="A94" s="170"/>
      <c r="B94" s="137"/>
      <c r="C94" s="482"/>
      <c r="D94" s="482"/>
      <c r="E94" s="482"/>
      <c r="F94" s="482"/>
      <c r="G94" s="482"/>
      <c r="H94" s="482"/>
      <c r="I94" s="482"/>
      <c r="J94" s="482"/>
      <c r="K94" s="571"/>
      <c r="L94" s="571"/>
      <c r="M94" s="571"/>
      <c r="N94" s="40" t="str">
        <f>IF(F91&lt;&gt;"",IF(SUM(J91:L91)&lt;500,"取扱量の確認をして下さい",""),"")</f>
        <v/>
      </c>
      <c r="O94" s="44"/>
      <c r="P94" s="42"/>
    </row>
    <row r="95" spans="1:23" ht="14.25" thickBot="1" x14ac:dyDescent="0.2">
      <c r="A95" s="170"/>
      <c r="B95" s="137"/>
      <c r="C95" s="21" t="s">
        <v>178</v>
      </c>
      <c r="D95" s="540"/>
      <c r="E95" s="540"/>
      <c r="F95" s="540"/>
      <c r="G95" s="540"/>
      <c r="H95" s="540"/>
      <c r="I95" s="540"/>
      <c r="J95" s="540"/>
      <c r="K95" s="540"/>
      <c r="L95" s="540"/>
      <c r="M95" s="541"/>
      <c r="N95" s="40" t="str">
        <f>IF(F92&lt;&gt;"",IF(SUM(J92:L92)&lt;500,"取扱量の確認をして下さい",""),"")</f>
        <v/>
      </c>
      <c r="O95" s="44"/>
      <c r="P95" s="42"/>
    </row>
    <row r="96" spans="1:23" ht="8.25" customHeight="1" thickBot="1" x14ac:dyDescent="0.2">
      <c r="A96" s="170"/>
      <c r="B96" s="139"/>
      <c r="C96" s="24"/>
      <c r="D96" s="24"/>
      <c r="E96" s="24"/>
      <c r="F96" s="24"/>
      <c r="G96" s="24"/>
      <c r="H96" s="24"/>
      <c r="I96" s="24"/>
      <c r="J96" s="24"/>
      <c r="K96" s="24"/>
      <c r="L96" s="24"/>
      <c r="M96" s="24"/>
      <c r="N96" s="45" t="str">
        <f>IF(F93&lt;&gt;"",IF(SUM(J93:L93)&lt;500,"取扱量の確認をして下さい",""),"")</f>
        <v/>
      </c>
      <c r="O96" s="44"/>
      <c r="P96" s="42"/>
    </row>
    <row r="97" spans="1:23" x14ac:dyDescent="0.15">
      <c r="A97" s="170"/>
      <c r="B97" s="136"/>
      <c r="C97" s="7"/>
      <c r="D97" s="7"/>
      <c r="E97" s="7"/>
      <c r="F97" s="7"/>
      <c r="G97" s="7"/>
      <c r="H97" s="7"/>
      <c r="I97" s="7"/>
      <c r="J97" s="7"/>
      <c r="K97" s="7"/>
      <c r="L97" s="7"/>
      <c r="M97" s="7"/>
      <c r="N97" s="46" t="str">
        <f>IF(F95&lt;&gt;"",IF(SUM(J95:L95)&lt;500,"取扱量の確認をして下さい",""),"")</f>
        <v/>
      </c>
      <c r="O97" s="44"/>
      <c r="P97" s="42"/>
    </row>
    <row r="98" spans="1:23" ht="17.25" x14ac:dyDescent="0.15">
      <c r="A98" s="170"/>
      <c r="B98" s="137"/>
      <c r="C98" s="11"/>
      <c r="D98" s="30" t="s">
        <v>153</v>
      </c>
      <c r="E98" s="12"/>
      <c r="F98" s="12" t="s">
        <v>404</v>
      </c>
      <c r="G98" s="12"/>
      <c r="H98" s="14"/>
      <c r="I98" s="31"/>
      <c r="J98" s="32"/>
      <c r="K98" s="33"/>
      <c r="L98" s="34" t="s">
        <v>381</v>
      </c>
      <c r="M98" s="15">
        <v>4</v>
      </c>
      <c r="N98" s="40"/>
      <c r="O98" s="44"/>
      <c r="P98" s="42"/>
    </row>
    <row r="99" spans="1:23" ht="17.25" x14ac:dyDescent="0.15">
      <c r="A99" s="170"/>
      <c r="B99" s="137"/>
      <c r="C99" s="11"/>
      <c r="D99" s="11"/>
      <c r="E99" s="11"/>
      <c r="F99" s="12"/>
      <c r="G99" s="12"/>
      <c r="H99" s="14"/>
      <c r="I99" s="31"/>
      <c r="J99" s="11"/>
      <c r="K99" s="11"/>
      <c r="L99" s="11"/>
      <c r="M99" s="11"/>
      <c r="N99" s="40"/>
      <c r="O99" s="44"/>
      <c r="P99" s="42"/>
    </row>
    <row r="100" spans="1:23" ht="9" customHeight="1" x14ac:dyDescent="0.15">
      <c r="A100" s="170"/>
      <c r="B100" s="137"/>
      <c r="C100" s="11"/>
      <c r="D100" s="19"/>
      <c r="E100" s="19"/>
      <c r="F100" s="19"/>
      <c r="G100" s="19"/>
      <c r="H100" s="19"/>
      <c r="I100" s="19"/>
      <c r="J100" s="19"/>
      <c r="K100" s="11"/>
      <c r="L100" s="11"/>
      <c r="M100" s="11"/>
      <c r="N100" s="40"/>
      <c r="O100" s="44"/>
      <c r="P100" s="42"/>
    </row>
    <row r="101" spans="1:23" ht="21" customHeight="1" x14ac:dyDescent="0.15">
      <c r="A101" s="170"/>
      <c r="B101" s="137"/>
      <c r="C101" s="572" t="s">
        <v>1009</v>
      </c>
      <c r="D101" s="593" t="s">
        <v>3</v>
      </c>
      <c r="E101" s="594" t="s">
        <v>1005</v>
      </c>
      <c r="F101" s="578" t="s">
        <v>423</v>
      </c>
      <c r="G101" s="580"/>
      <c r="H101" s="575" t="s">
        <v>337</v>
      </c>
      <c r="I101" s="597"/>
      <c r="J101" s="598"/>
      <c r="K101" s="578" t="s">
        <v>154</v>
      </c>
      <c r="L101" s="579"/>
      <c r="M101" s="590"/>
      <c r="N101" s="40"/>
      <c r="O101" s="44"/>
      <c r="P101" s="42"/>
      <c r="Q101" s="36"/>
      <c r="S101" s="17"/>
    </row>
    <row r="102" spans="1:23" ht="17.25" customHeight="1" x14ac:dyDescent="0.15">
      <c r="A102" s="170"/>
      <c r="B102" s="137"/>
      <c r="C102" s="573"/>
      <c r="D102" s="573"/>
      <c r="E102" s="595"/>
      <c r="F102" s="581"/>
      <c r="G102" s="583"/>
      <c r="H102" s="181" t="s">
        <v>49</v>
      </c>
      <c r="I102" s="181" t="s">
        <v>50</v>
      </c>
      <c r="J102" s="182" t="s">
        <v>51</v>
      </c>
      <c r="K102" s="581"/>
      <c r="L102" s="582"/>
      <c r="M102" s="591"/>
      <c r="N102" s="40"/>
      <c r="O102" s="44"/>
      <c r="P102" s="42"/>
      <c r="Q102" s="36"/>
      <c r="S102" s="17"/>
    </row>
    <row r="103" spans="1:23" ht="47.25" customHeight="1" x14ac:dyDescent="0.15">
      <c r="A103" s="170"/>
      <c r="B103" s="137"/>
      <c r="C103" s="574"/>
      <c r="D103" s="574"/>
      <c r="E103" s="596"/>
      <c r="F103" s="599"/>
      <c r="G103" s="592"/>
      <c r="H103" s="183" t="s">
        <v>416</v>
      </c>
      <c r="I103" s="183" t="s">
        <v>417</v>
      </c>
      <c r="J103" s="184" t="s">
        <v>155</v>
      </c>
      <c r="K103" s="584"/>
      <c r="L103" s="585"/>
      <c r="M103" s="592"/>
      <c r="N103" s="40"/>
      <c r="P103" s="47"/>
      <c r="Q103" s="36"/>
      <c r="S103" s="17"/>
    </row>
    <row r="104" spans="1:23" ht="38.25" customHeight="1" x14ac:dyDescent="0.15">
      <c r="A104" s="170" t="str">
        <f>IF(E104="","",VLOOKUP(E104,PRTR法対象物質!$B$3:$E$517,4,FALSE))</f>
        <v/>
      </c>
      <c r="B104" s="138"/>
      <c r="C104" s="38">
        <v>61</v>
      </c>
      <c r="D104" s="85"/>
      <c r="E104" s="173" t="str">
        <f>IF(D104="","",VLOOKUP(D104,PRTR法対象物質!$A$3:$B$517,2,FALSE))</f>
        <v/>
      </c>
      <c r="F104" s="190"/>
      <c r="G104" s="190"/>
      <c r="H104" s="39"/>
      <c r="I104" s="39"/>
      <c r="J104" s="39"/>
      <c r="K104" s="587"/>
      <c r="L104" s="588"/>
      <c r="M104" s="589"/>
      <c r="N104" s="40"/>
      <c r="O104" s="174" t="str">
        <f>CONCATENATE(P104,Q104,R104,S104)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1">IF(D104&lt;&gt;"",IF(AND(H104=""),"1","0"),"")</f>
        <v/>
      </c>
      <c r="U104" s="9" t="str">
        <f t="shared" ref="U104:U155" si="22">IF(D104&lt;&gt;"",IF(AND(I104=""),"1","0"),"")</f>
        <v/>
      </c>
      <c r="V104" s="9" t="str">
        <f t="shared" ref="V104:V155" si="23">IF(D104&lt;&gt;"",IF(AND(J104=""),"1","0"),"")</f>
        <v/>
      </c>
      <c r="W104" s="9" t="str">
        <f t="shared" ref="W104:W155" si="24">IF(D104&lt;&gt;"",IF(AND(T104+U104+V104=0),"","空白の欄があります。0kgの場合も記入してください。"),"")</f>
        <v/>
      </c>
    </row>
    <row r="105" spans="1:23" ht="38.25" customHeight="1" x14ac:dyDescent="0.15">
      <c r="A105" s="170" t="str">
        <f>IF(E105="","",VLOOKUP(E105,PRTR法対象物質!$B$3:$E$517,4,FALSE))</f>
        <v/>
      </c>
      <c r="B105" s="138"/>
      <c r="C105" s="38">
        <v>62</v>
      </c>
      <c r="D105" s="85"/>
      <c r="E105" s="173" t="str">
        <f>IF(D105="","",VLOOKUP(D105,PRTR法対象物質!$A$3:$B$517,2,FALSE))</f>
        <v/>
      </c>
      <c r="F105" s="190"/>
      <c r="G105" s="190"/>
      <c r="H105" s="39"/>
      <c r="I105" s="39"/>
      <c r="J105" s="39"/>
      <c r="K105" s="566"/>
      <c r="L105" s="567"/>
      <c r="M105" s="568"/>
      <c r="N105" s="40"/>
      <c r="O105" s="174" t="str">
        <f t="shared" ref="O105:O123" si="25">CONCATENATE(P105,Q105,R105,S105)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6">IF(OR(H105="",H105=0),"",IF(H105=INT(H105/10^(INT(LOG10(H105))-1))*10^INT(LOG10(H105)-1),"","取扱量（製造）の有効数字が２桁ではありません。"))</f>
        <v/>
      </c>
      <c r="R105" s="170" t="str">
        <f t="shared" ref="R105:R123" si="27">IF(OR(I105="",I105=0),"",IF(I105=INT(I105/10^(INT(LOG10(I105))-1))*10^INT(LOG10(I105)-1),"","取扱量（使用）の有効数字が２桁ではありません。"))</f>
        <v/>
      </c>
      <c r="S105" s="170" t="str">
        <f t="shared" ref="S105:S123" si="28">IF(OR(J105="",J105=0),"",IF(J105=INT(J105/10^(INT(LOG10(J105))-1))*10^INT(LOG10(J105)-1),"","取扱量（その他）の有効数字が２桁ではありません。"))</f>
        <v/>
      </c>
      <c r="T105" s="9" t="str">
        <f t="shared" si="21"/>
        <v/>
      </c>
      <c r="U105" s="9" t="str">
        <f t="shared" si="22"/>
        <v/>
      </c>
      <c r="V105" s="9" t="str">
        <f t="shared" si="23"/>
        <v/>
      </c>
      <c r="W105" s="9" t="str">
        <f t="shared" si="24"/>
        <v/>
      </c>
    </row>
    <row r="106" spans="1:23" ht="38.25" customHeight="1" x14ac:dyDescent="0.15">
      <c r="A106" s="170" t="str">
        <f>IF(E106="","",VLOOKUP(E106,PRTR法対象物質!$B$3:$E$517,4,FALSE))</f>
        <v/>
      </c>
      <c r="B106" s="138"/>
      <c r="C106" s="38">
        <v>63</v>
      </c>
      <c r="D106" s="85"/>
      <c r="E106" s="173" t="str">
        <f>IF(D106="","",VLOOKUP(D106,PRTR法対象物質!$A$3:$B$517,2,FALSE))</f>
        <v/>
      </c>
      <c r="F106" s="190"/>
      <c r="G106" s="190"/>
      <c r="H106" s="39"/>
      <c r="I106" s="39"/>
      <c r="J106" s="39"/>
      <c r="K106" s="566"/>
      <c r="L106" s="567"/>
      <c r="M106" s="568"/>
      <c r="N106" s="40"/>
      <c r="O106" s="174" t="str">
        <f t="shared" si="25"/>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6"/>
        <v/>
      </c>
      <c r="R106" s="170" t="str">
        <f t="shared" si="27"/>
        <v/>
      </c>
      <c r="S106" s="170" t="str">
        <f t="shared" si="28"/>
        <v/>
      </c>
      <c r="T106" s="9" t="str">
        <f t="shared" si="21"/>
        <v/>
      </c>
      <c r="U106" s="9" t="str">
        <f t="shared" si="22"/>
        <v/>
      </c>
      <c r="V106" s="9" t="str">
        <f t="shared" si="23"/>
        <v/>
      </c>
      <c r="W106" s="9" t="str">
        <f t="shared" si="24"/>
        <v/>
      </c>
    </row>
    <row r="107" spans="1:23" ht="38.25" customHeight="1" x14ac:dyDescent="0.15">
      <c r="A107" s="170" t="str">
        <f>IF(E107="","",VLOOKUP(E107,PRTR法対象物質!$B$3:$E$517,4,FALSE))</f>
        <v/>
      </c>
      <c r="B107" s="138"/>
      <c r="C107" s="38">
        <v>64</v>
      </c>
      <c r="D107" s="85"/>
      <c r="E107" s="173" t="str">
        <f>IF(D107="","",VLOOKUP(D107,PRTR法対象物質!$A$3:$B$517,2,FALSE))</f>
        <v/>
      </c>
      <c r="F107" s="190"/>
      <c r="G107" s="190"/>
      <c r="H107" s="39"/>
      <c r="I107" s="39"/>
      <c r="J107" s="39"/>
      <c r="K107" s="566"/>
      <c r="L107" s="567"/>
      <c r="M107" s="568"/>
      <c r="N107" s="40"/>
      <c r="O107" s="174" t="str">
        <f t="shared" si="25"/>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6"/>
        <v/>
      </c>
      <c r="R107" s="170" t="str">
        <f t="shared" si="27"/>
        <v/>
      </c>
      <c r="S107" s="170" t="str">
        <f t="shared" si="28"/>
        <v/>
      </c>
      <c r="T107" s="9" t="str">
        <f t="shared" si="21"/>
        <v/>
      </c>
      <c r="U107" s="9" t="str">
        <f t="shared" si="22"/>
        <v/>
      </c>
      <c r="V107" s="9" t="str">
        <f t="shared" si="23"/>
        <v/>
      </c>
      <c r="W107" s="9" t="str">
        <f t="shared" si="24"/>
        <v/>
      </c>
    </row>
    <row r="108" spans="1:23" ht="38.25" customHeight="1" x14ac:dyDescent="0.15">
      <c r="A108" s="170" t="str">
        <f>IF(E108="","",VLOOKUP(E108,PRTR法対象物質!$B$3:$E$517,4,FALSE))</f>
        <v/>
      </c>
      <c r="B108" s="138"/>
      <c r="C108" s="38">
        <v>65</v>
      </c>
      <c r="D108" s="85"/>
      <c r="E108" s="173" t="str">
        <f>IF(D108="","",VLOOKUP(D108,PRTR法対象物質!$A$3:$B$517,2,FALSE))</f>
        <v/>
      </c>
      <c r="F108" s="190"/>
      <c r="G108" s="190"/>
      <c r="H108" s="39"/>
      <c r="I108" s="39"/>
      <c r="J108" s="39"/>
      <c r="K108" s="566"/>
      <c r="L108" s="567"/>
      <c r="M108" s="568"/>
      <c r="N108" s="40"/>
      <c r="O108" s="174" t="str">
        <f t="shared" si="25"/>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6"/>
        <v/>
      </c>
      <c r="R108" s="170" t="str">
        <f t="shared" si="27"/>
        <v/>
      </c>
      <c r="S108" s="170" t="str">
        <f t="shared" si="28"/>
        <v/>
      </c>
      <c r="T108" s="9" t="str">
        <f t="shared" si="21"/>
        <v/>
      </c>
      <c r="U108" s="9" t="str">
        <f t="shared" si="22"/>
        <v/>
      </c>
      <c r="V108" s="9" t="str">
        <f t="shared" si="23"/>
        <v/>
      </c>
      <c r="W108" s="9" t="str">
        <f t="shared" si="24"/>
        <v/>
      </c>
    </row>
    <row r="109" spans="1:23" ht="38.25" customHeight="1" x14ac:dyDescent="0.15">
      <c r="A109" s="170" t="str">
        <f>IF(E109="","",VLOOKUP(E109,PRTR法対象物質!$B$3:$E$517,4,FALSE))</f>
        <v/>
      </c>
      <c r="B109" s="138"/>
      <c r="C109" s="38">
        <v>66</v>
      </c>
      <c r="D109" s="85"/>
      <c r="E109" s="173" t="str">
        <f>IF(D109="","",VLOOKUP(D109,PRTR法対象物質!$A$3:$B$517,2,FALSE))</f>
        <v/>
      </c>
      <c r="F109" s="190"/>
      <c r="G109" s="190"/>
      <c r="H109" s="39"/>
      <c r="I109" s="39"/>
      <c r="J109" s="39"/>
      <c r="K109" s="566"/>
      <c r="L109" s="567"/>
      <c r="M109" s="568"/>
      <c r="N109" s="40"/>
      <c r="O109" s="174" t="str">
        <f t="shared" si="25"/>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6"/>
        <v/>
      </c>
      <c r="R109" s="170" t="str">
        <f t="shared" si="27"/>
        <v/>
      </c>
      <c r="S109" s="170" t="str">
        <f t="shared" si="28"/>
        <v/>
      </c>
      <c r="T109" s="9" t="str">
        <f t="shared" si="21"/>
        <v/>
      </c>
      <c r="U109" s="9" t="str">
        <f t="shared" si="22"/>
        <v/>
      </c>
      <c r="V109" s="9" t="str">
        <f t="shared" si="23"/>
        <v/>
      </c>
      <c r="W109" s="9" t="str">
        <f t="shared" si="24"/>
        <v/>
      </c>
    </row>
    <row r="110" spans="1:23" ht="38.25" customHeight="1" x14ac:dyDescent="0.15">
      <c r="A110" s="170" t="str">
        <f>IF(E110="","",VLOOKUP(E110,PRTR法対象物質!$B$3:$E$517,4,FALSE))</f>
        <v/>
      </c>
      <c r="B110" s="138"/>
      <c r="C110" s="38">
        <v>67</v>
      </c>
      <c r="D110" s="85"/>
      <c r="E110" s="173" t="str">
        <f>IF(D110="","",VLOOKUP(D110,PRTR法対象物質!$A$3:$B$517,2,FALSE))</f>
        <v/>
      </c>
      <c r="F110" s="190"/>
      <c r="G110" s="190"/>
      <c r="H110" s="39"/>
      <c r="I110" s="39"/>
      <c r="J110" s="39"/>
      <c r="K110" s="566"/>
      <c r="L110" s="567"/>
      <c r="M110" s="568"/>
      <c r="N110" s="40"/>
      <c r="O110" s="174" t="str">
        <f t="shared" si="25"/>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6"/>
        <v/>
      </c>
      <c r="R110" s="170" t="str">
        <f t="shared" si="27"/>
        <v/>
      </c>
      <c r="S110" s="170" t="str">
        <f t="shared" si="28"/>
        <v/>
      </c>
      <c r="T110" s="9" t="str">
        <f t="shared" si="21"/>
        <v/>
      </c>
      <c r="U110" s="9" t="str">
        <f t="shared" si="22"/>
        <v/>
      </c>
      <c r="V110" s="9" t="str">
        <f t="shared" si="23"/>
        <v/>
      </c>
      <c r="W110" s="9" t="str">
        <f t="shared" si="24"/>
        <v/>
      </c>
    </row>
    <row r="111" spans="1:23" ht="38.25" customHeight="1" x14ac:dyDescent="0.15">
      <c r="A111" s="170" t="str">
        <f>IF(E111="","",VLOOKUP(E111,PRTR法対象物質!$B$3:$E$517,4,FALSE))</f>
        <v/>
      </c>
      <c r="B111" s="138"/>
      <c r="C111" s="38">
        <v>68</v>
      </c>
      <c r="D111" s="85"/>
      <c r="E111" s="173" t="str">
        <f>IF(D111="","",VLOOKUP(D111,PRTR法対象物質!$A$3:$B$517,2,FALSE))</f>
        <v/>
      </c>
      <c r="F111" s="190"/>
      <c r="G111" s="190"/>
      <c r="H111" s="39"/>
      <c r="I111" s="39"/>
      <c r="J111" s="39"/>
      <c r="K111" s="566"/>
      <c r="L111" s="567"/>
      <c r="M111" s="568"/>
      <c r="N111" s="40"/>
      <c r="O111" s="174" t="str">
        <f t="shared" si="25"/>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6"/>
        <v/>
      </c>
      <c r="R111" s="170" t="str">
        <f t="shared" si="27"/>
        <v/>
      </c>
      <c r="S111" s="170" t="str">
        <f t="shared" si="28"/>
        <v/>
      </c>
      <c r="T111" s="9" t="str">
        <f t="shared" si="21"/>
        <v/>
      </c>
      <c r="U111" s="9" t="str">
        <f t="shared" si="22"/>
        <v/>
      </c>
      <c r="V111" s="9" t="str">
        <f t="shared" si="23"/>
        <v/>
      </c>
      <c r="W111" s="9" t="str">
        <f t="shared" si="24"/>
        <v/>
      </c>
    </row>
    <row r="112" spans="1:23" ht="38.25" customHeight="1" x14ac:dyDescent="0.15">
      <c r="A112" s="170" t="str">
        <f>IF(E112="","",VLOOKUP(E112,PRTR法対象物質!$B$3:$E$517,4,FALSE))</f>
        <v/>
      </c>
      <c r="B112" s="138"/>
      <c r="C112" s="38">
        <v>69</v>
      </c>
      <c r="D112" s="85"/>
      <c r="E112" s="173" t="str">
        <f>IF(D112="","",VLOOKUP(D112,PRTR法対象物質!$A$3:$B$517,2,FALSE))</f>
        <v/>
      </c>
      <c r="F112" s="190"/>
      <c r="G112" s="190"/>
      <c r="H112" s="39"/>
      <c r="I112" s="39"/>
      <c r="J112" s="39"/>
      <c r="K112" s="566"/>
      <c r="L112" s="567"/>
      <c r="M112" s="568"/>
      <c r="N112" s="40"/>
      <c r="O112" s="174" t="str">
        <f t="shared" si="25"/>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6"/>
        <v/>
      </c>
      <c r="R112" s="170" t="str">
        <f t="shared" si="27"/>
        <v/>
      </c>
      <c r="S112" s="170" t="str">
        <f t="shared" si="28"/>
        <v/>
      </c>
      <c r="T112" s="9" t="str">
        <f t="shared" si="21"/>
        <v/>
      </c>
      <c r="U112" s="9" t="str">
        <f t="shared" si="22"/>
        <v/>
      </c>
      <c r="V112" s="9" t="str">
        <f t="shared" si="23"/>
        <v/>
      </c>
      <c r="W112" s="9" t="str">
        <f t="shared" si="24"/>
        <v/>
      </c>
    </row>
    <row r="113" spans="1:23" ht="38.25" customHeight="1" x14ac:dyDescent="0.15">
      <c r="A113" s="170" t="str">
        <f>IF(E113="","",VLOOKUP(E113,PRTR法対象物質!$B$3:$E$517,4,FALSE))</f>
        <v/>
      </c>
      <c r="B113" s="138"/>
      <c r="C113" s="38">
        <v>70</v>
      </c>
      <c r="D113" s="85"/>
      <c r="E113" s="173" t="str">
        <f>IF(D113="","",VLOOKUP(D113,PRTR法対象物質!$A$3:$B$517,2,FALSE))</f>
        <v/>
      </c>
      <c r="F113" s="190"/>
      <c r="G113" s="190"/>
      <c r="H113" s="39"/>
      <c r="I113" s="39"/>
      <c r="J113" s="39"/>
      <c r="K113" s="566"/>
      <c r="L113" s="567"/>
      <c r="M113" s="568"/>
      <c r="N113" s="40"/>
      <c r="O113" s="174" t="str">
        <f t="shared" si="25"/>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6"/>
        <v/>
      </c>
      <c r="R113" s="170" t="str">
        <f t="shared" si="27"/>
        <v/>
      </c>
      <c r="S113" s="170" t="str">
        <f t="shared" si="28"/>
        <v/>
      </c>
      <c r="T113" s="9" t="str">
        <f t="shared" si="21"/>
        <v/>
      </c>
      <c r="U113" s="9" t="str">
        <f t="shared" si="22"/>
        <v/>
      </c>
      <c r="V113" s="9" t="str">
        <f t="shared" si="23"/>
        <v/>
      </c>
      <c r="W113" s="9" t="str">
        <f t="shared" si="24"/>
        <v/>
      </c>
    </row>
    <row r="114" spans="1:23" ht="38.25" customHeight="1" x14ac:dyDescent="0.15">
      <c r="A114" s="170" t="str">
        <f>IF(E114="","",VLOOKUP(E114,PRTR法対象物質!$B$3:$E$517,4,FALSE))</f>
        <v/>
      </c>
      <c r="B114" s="138"/>
      <c r="C114" s="38">
        <v>71</v>
      </c>
      <c r="D114" s="85"/>
      <c r="E114" s="173" t="str">
        <f>IF(D114="","",VLOOKUP(D114,PRTR法対象物質!$A$3:$B$517,2,FALSE))</f>
        <v/>
      </c>
      <c r="F114" s="190"/>
      <c r="G114" s="190"/>
      <c r="H114" s="39"/>
      <c r="I114" s="39"/>
      <c r="J114" s="39"/>
      <c r="K114" s="566"/>
      <c r="L114" s="567"/>
      <c r="M114" s="568"/>
      <c r="N114" s="40"/>
      <c r="O114" s="174" t="str">
        <f t="shared" si="25"/>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6"/>
        <v/>
      </c>
      <c r="R114" s="170" t="str">
        <f t="shared" si="27"/>
        <v/>
      </c>
      <c r="S114" s="170" t="str">
        <f t="shared" si="28"/>
        <v/>
      </c>
      <c r="T114" s="9" t="str">
        <f t="shared" si="21"/>
        <v/>
      </c>
      <c r="U114" s="9" t="str">
        <f t="shared" si="22"/>
        <v/>
      </c>
      <c r="V114" s="9" t="str">
        <f t="shared" si="23"/>
        <v/>
      </c>
      <c r="W114" s="9" t="str">
        <f t="shared" si="24"/>
        <v/>
      </c>
    </row>
    <row r="115" spans="1:23" ht="38.25" customHeight="1" x14ac:dyDescent="0.15">
      <c r="A115" s="170" t="str">
        <f>IF(E115="","",VLOOKUP(E115,PRTR法対象物質!$B$3:$E$517,4,FALSE))</f>
        <v/>
      </c>
      <c r="B115" s="138"/>
      <c r="C115" s="38">
        <v>72</v>
      </c>
      <c r="D115" s="85"/>
      <c r="E115" s="173" t="str">
        <f>IF(D115="","",VLOOKUP(D115,PRTR法対象物質!$A$3:$B$517,2,FALSE))</f>
        <v/>
      </c>
      <c r="F115" s="190"/>
      <c r="G115" s="190"/>
      <c r="H115" s="39"/>
      <c r="I115" s="39"/>
      <c r="J115" s="39"/>
      <c r="K115" s="566"/>
      <c r="L115" s="567"/>
      <c r="M115" s="568"/>
      <c r="N115" s="40"/>
      <c r="O115" s="174" t="str">
        <f t="shared" si="25"/>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6"/>
        <v/>
      </c>
      <c r="R115" s="170" t="str">
        <f t="shared" si="27"/>
        <v/>
      </c>
      <c r="S115" s="170" t="str">
        <f t="shared" si="28"/>
        <v/>
      </c>
      <c r="T115" s="9" t="str">
        <f t="shared" si="21"/>
        <v/>
      </c>
      <c r="U115" s="9" t="str">
        <f t="shared" si="22"/>
        <v/>
      </c>
      <c r="V115" s="9" t="str">
        <f t="shared" si="23"/>
        <v/>
      </c>
      <c r="W115" s="9" t="str">
        <f t="shared" si="24"/>
        <v/>
      </c>
    </row>
    <row r="116" spans="1:23" ht="38.25" customHeight="1" x14ac:dyDescent="0.15">
      <c r="A116" s="170" t="str">
        <f>IF(E116="","",VLOOKUP(E116,PRTR法対象物質!$B$3:$E$517,4,FALSE))</f>
        <v/>
      </c>
      <c r="B116" s="138"/>
      <c r="C116" s="38">
        <v>73</v>
      </c>
      <c r="D116" s="85"/>
      <c r="E116" s="173" t="str">
        <f>IF(D116="","",VLOOKUP(D116,PRTR法対象物質!$A$3:$B$517,2,FALSE))</f>
        <v/>
      </c>
      <c r="F116" s="190"/>
      <c r="G116" s="190"/>
      <c r="H116" s="39"/>
      <c r="I116" s="39"/>
      <c r="J116" s="39"/>
      <c r="K116" s="566"/>
      <c r="L116" s="567"/>
      <c r="M116" s="568"/>
      <c r="N116" s="40"/>
      <c r="O116" s="174" t="str">
        <f t="shared" si="25"/>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6"/>
        <v/>
      </c>
      <c r="R116" s="170" t="str">
        <f t="shared" si="27"/>
        <v/>
      </c>
      <c r="S116" s="170" t="str">
        <f t="shared" si="28"/>
        <v/>
      </c>
      <c r="T116" s="9" t="str">
        <f t="shared" si="21"/>
        <v/>
      </c>
      <c r="U116" s="9" t="str">
        <f t="shared" si="22"/>
        <v/>
      </c>
      <c r="V116" s="9" t="str">
        <f t="shared" si="23"/>
        <v/>
      </c>
      <c r="W116" s="9" t="str">
        <f t="shared" si="24"/>
        <v/>
      </c>
    </row>
    <row r="117" spans="1:23" ht="38.25" customHeight="1" x14ac:dyDescent="0.15">
      <c r="A117" s="170" t="str">
        <f>IF(E117="","",VLOOKUP(E117,PRTR法対象物質!$B$3:$E$517,4,FALSE))</f>
        <v/>
      </c>
      <c r="B117" s="138"/>
      <c r="C117" s="38">
        <v>74</v>
      </c>
      <c r="D117" s="85"/>
      <c r="E117" s="173" t="str">
        <f>IF(D117="","",VLOOKUP(D117,PRTR法対象物質!$A$3:$B$517,2,FALSE))</f>
        <v/>
      </c>
      <c r="F117" s="190"/>
      <c r="G117" s="190"/>
      <c r="H117" s="39"/>
      <c r="I117" s="39"/>
      <c r="J117" s="39"/>
      <c r="K117" s="566"/>
      <c r="L117" s="567"/>
      <c r="M117" s="568"/>
      <c r="N117" s="40"/>
      <c r="O117" s="174" t="str">
        <f t="shared" si="25"/>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6"/>
        <v/>
      </c>
      <c r="R117" s="170" t="str">
        <f t="shared" si="27"/>
        <v/>
      </c>
      <c r="S117" s="170" t="str">
        <f t="shared" si="28"/>
        <v/>
      </c>
      <c r="T117" s="9" t="str">
        <f t="shared" si="21"/>
        <v/>
      </c>
      <c r="U117" s="9" t="str">
        <f t="shared" si="22"/>
        <v/>
      </c>
      <c r="V117" s="9" t="str">
        <f t="shared" si="23"/>
        <v/>
      </c>
      <c r="W117" s="9" t="str">
        <f t="shared" si="24"/>
        <v/>
      </c>
    </row>
    <row r="118" spans="1:23" ht="38.25" customHeight="1" x14ac:dyDescent="0.15">
      <c r="A118" s="170" t="str">
        <f>IF(E118="","",VLOOKUP(E118,PRTR法対象物質!$B$3:$E$517,4,FALSE))</f>
        <v/>
      </c>
      <c r="B118" s="138"/>
      <c r="C118" s="38">
        <v>75</v>
      </c>
      <c r="D118" s="85"/>
      <c r="E118" s="173" t="str">
        <f>IF(D118="","",VLOOKUP(D118,PRTR法対象物質!$A$3:$B$517,2,FALSE))</f>
        <v/>
      </c>
      <c r="F118" s="190"/>
      <c r="G118" s="190"/>
      <c r="H118" s="39"/>
      <c r="I118" s="39"/>
      <c r="J118" s="39"/>
      <c r="K118" s="566"/>
      <c r="L118" s="567"/>
      <c r="M118" s="568"/>
      <c r="N118" s="40"/>
      <c r="O118" s="174" t="str">
        <f t="shared" si="25"/>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6"/>
        <v/>
      </c>
      <c r="R118" s="170" t="str">
        <f t="shared" si="27"/>
        <v/>
      </c>
      <c r="S118" s="170" t="str">
        <f t="shared" si="28"/>
        <v/>
      </c>
      <c r="T118" s="9" t="str">
        <f t="shared" si="21"/>
        <v/>
      </c>
      <c r="U118" s="9" t="str">
        <f t="shared" si="22"/>
        <v/>
      </c>
      <c r="V118" s="9" t="str">
        <f t="shared" si="23"/>
        <v/>
      </c>
      <c r="W118" s="9" t="str">
        <f t="shared" si="24"/>
        <v/>
      </c>
    </row>
    <row r="119" spans="1:23" ht="38.25" customHeight="1" x14ac:dyDescent="0.15">
      <c r="A119" s="170" t="str">
        <f>IF(E119="","",VLOOKUP(E119,PRTR法対象物質!$B$3:$E$517,4,FALSE))</f>
        <v/>
      </c>
      <c r="B119" s="138"/>
      <c r="C119" s="38">
        <v>76</v>
      </c>
      <c r="D119" s="85"/>
      <c r="E119" s="173" t="str">
        <f>IF(D119="","",VLOOKUP(D119,PRTR法対象物質!$A$3:$B$517,2,FALSE))</f>
        <v/>
      </c>
      <c r="F119" s="190"/>
      <c r="G119" s="190"/>
      <c r="H119" s="39"/>
      <c r="I119" s="39"/>
      <c r="J119" s="39"/>
      <c r="K119" s="566"/>
      <c r="L119" s="567"/>
      <c r="M119" s="568"/>
      <c r="N119" s="40"/>
      <c r="O119" s="174" t="str">
        <f t="shared" si="25"/>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6"/>
        <v/>
      </c>
      <c r="R119" s="170" t="str">
        <f t="shared" si="27"/>
        <v/>
      </c>
      <c r="S119" s="170" t="str">
        <f t="shared" si="28"/>
        <v/>
      </c>
      <c r="T119" s="9" t="str">
        <f t="shared" si="21"/>
        <v/>
      </c>
      <c r="U119" s="9" t="str">
        <f t="shared" si="22"/>
        <v/>
      </c>
      <c r="V119" s="9" t="str">
        <f t="shared" si="23"/>
        <v/>
      </c>
      <c r="W119" s="9" t="str">
        <f t="shared" si="24"/>
        <v/>
      </c>
    </row>
    <row r="120" spans="1:23" ht="38.25" customHeight="1" x14ac:dyDescent="0.15">
      <c r="A120" s="170" t="str">
        <f>IF(E120="","",VLOOKUP(E120,PRTR法対象物質!$B$3:$E$517,4,FALSE))</f>
        <v/>
      </c>
      <c r="B120" s="138"/>
      <c r="C120" s="38">
        <v>77</v>
      </c>
      <c r="D120" s="85"/>
      <c r="E120" s="173" t="str">
        <f>IF(D120="","",VLOOKUP(D120,PRTR法対象物質!$A$3:$B$517,2,FALSE))</f>
        <v/>
      </c>
      <c r="F120" s="190"/>
      <c r="G120" s="190"/>
      <c r="H120" s="39"/>
      <c r="I120" s="39"/>
      <c r="J120" s="39"/>
      <c r="K120" s="566"/>
      <c r="L120" s="567"/>
      <c r="M120" s="568"/>
      <c r="N120" s="40"/>
      <c r="O120" s="174" t="str">
        <f t="shared" si="25"/>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6"/>
        <v/>
      </c>
      <c r="R120" s="170" t="str">
        <f t="shared" si="27"/>
        <v/>
      </c>
      <c r="S120" s="170" t="str">
        <f t="shared" si="28"/>
        <v/>
      </c>
      <c r="T120" s="9" t="str">
        <f t="shared" si="21"/>
        <v/>
      </c>
      <c r="U120" s="9" t="str">
        <f t="shared" si="22"/>
        <v/>
      </c>
      <c r="V120" s="9" t="str">
        <f t="shared" si="23"/>
        <v/>
      </c>
      <c r="W120" s="9" t="str">
        <f t="shared" si="24"/>
        <v/>
      </c>
    </row>
    <row r="121" spans="1:23" ht="38.25" customHeight="1" x14ac:dyDescent="0.15">
      <c r="A121" s="170" t="str">
        <f>IF(E121="","",VLOOKUP(E121,PRTR法対象物質!$B$3:$E$517,4,FALSE))</f>
        <v/>
      </c>
      <c r="B121" s="138"/>
      <c r="C121" s="38">
        <v>78</v>
      </c>
      <c r="D121" s="85"/>
      <c r="E121" s="173" t="str">
        <f>IF(D121="","",VLOOKUP(D121,PRTR法対象物質!$A$3:$B$517,2,FALSE))</f>
        <v/>
      </c>
      <c r="F121" s="190"/>
      <c r="G121" s="190"/>
      <c r="H121" s="39"/>
      <c r="I121" s="39"/>
      <c r="J121" s="39"/>
      <c r="K121" s="566"/>
      <c r="L121" s="567"/>
      <c r="M121" s="568"/>
      <c r="N121" s="40"/>
      <c r="O121" s="174" t="str">
        <f t="shared" si="25"/>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6"/>
        <v/>
      </c>
      <c r="R121" s="170" t="str">
        <f t="shared" si="27"/>
        <v/>
      </c>
      <c r="S121" s="170" t="str">
        <f t="shared" si="28"/>
        <v/>
      </c>
      <c r="T121" s="9" t="str">
        <f t="shared" si="21"/>
        <v/>
      </c>
      <c r="U121" s="9" t="str">
        <f t="shared" si="22"/>
        <v/>
      </c>
      <c r="V121" s="9" t="str">
        <f t="shared" si="23"/>
        <v/>
      </c>
      <c r="W121" s="9" t="str">
        <f t="shared" si="24"/>
        <v/>
      </c>
    </row>
    <row r="122" spans="1:23" ht="38.25" customHeight="1" x14ac:dyDescent="0.15">
      <c r="A122" s="170" t="str">
        <f>IF(E122="","",VLOOKUP(E122,PRTR法対象物質!$B$3:$E$517,4,FALSE))</f>
        <v/>
      </c>
      <c r="B122" s="138"/>
      <c r="C122" s="38">
        <v>79</v>
      </c>
      <c r="D122" s="85"/>
      <c r="E122" s="173" t="str">
        <f>IF(D122="","",VLOOKUP(D122,PRTR法対象物質!$A$3:$B$517,2,FALSE))</f>
        <v/>
      </c>
      <c r="F122" s="190"/>
      <c r="G122" s="190"/>
      <c r="H122" s="39"/>
      <c r="I122" s="39"/>
      <c r="J122" s="39"/>
      <c r="K122" s="566"/>
      <c r="L122" s="567"/>
      <c r="M122" s="568"/>
      <c r="N122" s="40"/>
      <c r="O122" s="174" t="str">
        <f t="shared" si="25"/>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6"/>
        <v/>
      </c>
      <c r="R122" s="170" t="str">
        <f t="shared" si="27"/>
        <v/>
      </c>
      <c r="S122" s="170" t="str">
        <f t="shared" si="28"/>
        <v/>
      </c>
      <c r="T122" s="9" t="str">
        <f t="shared" si="21"/>
        <v/>
      </c>
      <c r="U122" s="9" t="str">
        <f t="shared" si="22"/>
        <v/>
      </c>
      <c r="V122" s="9" t="str">
        <f t="shared" si="23"/>
        <v/>
      </c>
      <c r="W122" s="9" t="str">
        <f t="shared" si="24"/>
        <v/>
      </c>
    </row>
    <row r="123" spans="1:23" ht="38.25" customHeight="1" x14ac:dyDescent="0.15">
      <c r="A123" s="170" t="str">
        <f>IF(E123="","",VLOOKUP(E123,PRTR法対象物質!$B$3:$E$517,4,FALSE))</f>
        <v/>
      </c>
      <c r="B123" s="138"/>
      <c r="C123" s="38">
        <v>80</v>
      </c>
      <c r="D123" s="85"/>
      <c r="E123" s="173" t="str">
        <f>IF(D123="","",VLOOKUP(D123,PRTR法対象物質!$A$3:$B$517,2,FALSE))</f>
        <v/>
      </c>
      <c r="F123" s="190"/>
      <c r="G123" s="190"/>
      <c r="H123" s="39"/>
      <c r="I123" s="39"/>
      <c r="J123" s="39"/>
      <c r="K123" s="566"/>
      <c r="L123" s="567"/>
      <c r="M123" s="568"/>
      <c r="N123" s="40"/>
      <c r="O123" s="174" t="str">
        <f t="shared" si="25"/>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6"/>
        <v/>
      </c>
      <c r="R123" s="170" t="str">
        <f t="shared" si="27"/>
        <v/>
      </c>
      <c r="S123" s="170" t="str">
        <f t="shared" si="28"/>
        <v/>
      </c>
      <c r="T123" s="9" t="str">
        <f t="shared" si="21"/>
        <v/>
      </c>
      <c r="U123" s="9" t="str">
        <f t="shared" si="22"/>
        <v/>
      </c>
      <c r="V123" s="9" t="str">
        <f t="shared" si="23"/>
        <v/>
      </c>
      <c r="W123" s="9" t="str">
        <f t="shared" si="24"/>
        <v/>
      </c>
    </row>
    <row r="124" spans="1:23" ht="19.5" customHeight="1" x14ac:dyDescent="0.15">
      <c r="A124" s="170"/>
      <c r="B124" s="137"/>
      <c r="C124" s="479" t="s">
        <v>1008</v>
      </c>
      <c r="D124" s="480"/>
      <c r="E124" s="480"/>
      <c r="F124" s="480"/>
      <c r="G124" s="480"/>
      <c r="H124" s="480"/>
      <c r="I124" s="480"/>
      <c r="J124" s="480"/>
      <c r="K124" s="569"/>
      <c r="L124" s="569"/>
      <c r="M124" s="569"/>
      <c r="N124" s="35"/>
    </row>
    <row r="125" spans="1:23" ht="21" customHeight="1" x14ac:dyDescent="0.15">
      <c r="A125" s="170"/>
      <c r="B125" s="137"/>
      <c r="C125" s="481"/>
      <c r="D125" s="481"/>
      <c r="E125" s="481"/>
      <c r="F125" s="481"/>
      <c r="G125" s="481"/>
      <c r="H125" s="481"/>
      <c r="I125" s="481"/>
      <c r="J125" s="481"/>
      <c r="K125" s="570"/>
      <c r="L125" s="570"/>
      <c r="M125" s="570"/>
      <c r="N125" s="35"/>
    </row>
    <row r="126" spans="1:23" ht="14.25" thickBot="1" x14ac:dyDescent="0.2">
      <c r="A126" s="170"/>
      <c r="B126" s="137"/>
      <c r="C126" s="482"/>
      <c r="D126" s="482"/>
      <c r="E126" s="482"/>
      <c r="F126" s="482"/>
      <c r="G126" s="482"/>
      <c r="H126" s="482"/>
      <c r="I126" s="482"/>
      <c r="J126" s="482"/>
      <c r="K126" s="571"/>
      <c r="L126" s="571"/>
      <c r="M126" s="571"/>
      <c r="N126" s="35"/>
    </row>
    <row r="127" spans="1:23" ht="14.25" thickBot="1" x14ac:dyDescent="0.2">
      <c r="A127" s="170"/>
      <c r="B127" s="137"/>
      <c r="C127" s="21" t="s">
        <v>178</v>
      </c>
      <c r="D127" s="540"/>
      <c r="E127" s="540"/>
      <c r="F127" s="540"/>
      <c r="G127" s="540"/>
      <c r="H127" s="540"/>
      <c r="I127" s="540"/>
      <c r="J127" s="540"/>
      <c r="K127" s="540"/>
      <c r="L127" s="540"/>
      <c r="M127" s="541"/>
      <c r="N127" s="35"/>
    </row>
    <row r="128" spans="1:23" ht="8.25" customHeight="1" thickBot="1" x14ac:dyDescent="0.2">
      <c r="A128" s="170"/>
      <c r="B128" s="139"/>
      <c r="C128" s="24"/>
      <c r="D128" s="24"/>
      <c r="E128" s="24"/>
      <c r="F128" s="24"/>
      <c r="G128" s="24"/>
      <c r="H128" s="24"/>
      <c r="I128" s="24"/>
      <c r="J128" s="24"/>
      <c r="K128" s="24"/>
      <c r="L128" s="24"/>
      <c r="M128" s="24"/>
      <c r="N128" s="48"/>
    </row>
    <row r="129" spans="1:23" x14ac:dyDescent="0.15">
      <c r="A129" s="170"/>
      <c r="B129" s="136"/>
      <c r="C129" s="7"/>
      <c r="D129" s="7"/>
      <c r="E129" s="7"/>
      <c r="F129" s="7"/>
      <c r="G129" s="7"/>
      <c r="H129" s="7"/>
      <c r="I129" s="7"/>
      <c r="J129" s="7"/>
      <c r="K129" s="7"/>
      <c r="L129" s="7"/>
      <c r="M129" s="7"/>
      <c r="N129" s="28"/>
    </row>
    <row r="130" spans="1:23" ht="17.25" x14ac:dyDescent="0.15">
      <c r="A130" s="170"/>
      <c r="B130" s="137"/>
      <c r="C130" s="11"/>
      <c r="D130" s="30" t="s">
        <v>153</v>
      </c>
      <c r="E130" s="12"/>
      <c r="F130" s="12" t="s">
        <v>404</v>
      </c>
      <c r="G130" s="12"/>
      <c r="H130" s="14"/>
      <c r="I130" s="31"/>
      <c r="J130" s="32"/>
      <c r="K130" s="33"/>
      <c r="L130" s="34" t="s">
        <v>381</v>
      </c>
      <c r="M130" s="15">
        <v>5</v>
      </c>
      <c r="N130" s="35"/>
    </row>
    <row r="131" spans="1:23" ht="17.25" x14ac:dyDescent="0.15">
      <c r="A131" s="170"/>
      <c r="B131" s="137"/>
      <c r="C131" s="11"/>
      <c r="D131" s="11"/>
      <c r="E131" s="11"/>
      <c r="F131" s="12"/>
      <c r="G131" s="12"/>
      <c r="H131" s="14"/>
      <c r="I131" s="31"/>
      <c r="J131" s="11"/>
      <c r="K131" s="11"/>
      <c r="L131" s="11"/>
      <c r="M131" s="11"/>
      <c r="N131" s="35"/>
    </row>
    <row r="132" spans="1:23" ht="9" customHeight="1" x14ac:dyDescent="0.15">
      <c r="A132" s="170"/>
      <c r="B132" s="137"/>
      <c r="C132" s="11"/>
      <c r="D132" s="19"/>
      <c r="E132" s="19"/>
      <c r="F132" s="19"/>
      <c r="G132" s="19"/>
      <c r="H132" s="19"/>
      <c r="I132" s="19"/>
      <c r="J132" s="19"/>
      <c r="K132" s="11"/>
      <c r="L132" s="11"/>
      <c r="M132" s="11"/>
      <c r="N132" s="35"/>
    </row>
    <row r="133" spans="1:23" ht="21" customHeight="1" x14ac:dyDescent="0.15">
      <c r="A133" s="170"/>
      <c r="B133" s="137"/>
      <c r="C133" s="572" t="s">
        <v>1009</v>
      </c>
      <c r="D133" s="593" t="s">
        <v>3</v>
      </c>
      <c r="E133" s="594" t="s">
        <v>1005</v>
      </c>
      <c r="F133" s="578" t="s">
        <v>423</v>
      </c>
      <c r="G133" s="580"/>
      <c r="H133" s="575" t="s">
        <v>337</v>
      </c>
      <c r="I133" s="597"/>
      <c r="J133" s="598"/>
      <c r="K133" s="578" t="s">
        <v>154</v>
      </c>
      <c r="L133" s="579"/>
      <c r="M133" s="590"/>
      <c r="N133" s="35"/>
      <c r="Q133" s="36"/>
      <c r="S133" s="17"/>
    </row>
    <row r="134" spans="1:23" ht="17.25" customHeight="1" x14ac:dyDescent="0.15">
      <c r="A134" s="170"/>
      <c r="B134" s="137"/>
      <c r="C134" s="573"/>
      <c r="D134" s="573"/>
      <c r="E134" s="595"/>
      <c r="F134" s="581"/>
      <c r="G134" s="583"/>
      <c r="H134" s="181" t="s">
        <v>49</v>
      </c>
      <c r="I134" s="181" t="s">
        <v>50</v>
      </c>
      <c r="J134" s="182" t="s">
        <v>51</v>
      </c>
      <c r="K134" s="581"/>
      <c r="L134" s="582"/>
      <c r="M134" s="591"/>
      <c r="N134" s="35"/>
      <c r="Q134" s="36"/>
      <c r="S134" s="17"/>
    </row>
    <row r="135" spans="1:23" ht="47.25" customHeight="1" x14ac:dyDescent="0.15">
      <c r="A135" s="170"/>
      <c r="B135" s="137"/>
      <c r="C135" s="574"/>
      <c r="D135" s="574"/>
      <c r="E135" s="596"/>
      <c r="F135" s="599"/>
      <c r="G135" s="592"/>
      <c r="H135" s="183" t="s">
        <v>416</v>
      </c>
      <c r="I135" s="183" t="s">
        <v>417</v>
      </c>
      <c r="J135" s="184" t="s">
        <v>155</v>
      </c>
      <c r="K135" s="584"/>
      <c r="L135" s="585"/>
      <c r="M135" s="592"/>
      <c r="N135" s="35"/>
      <c r="P135" s="37"/>
      <c r="Q135" s="36"/>
      <c r="S135" s="17"/>
    </row>
    <row r="136" spans="1:23" ht="38.25" customHeight="1" x14ac:dyDescent="0.15">
      <c r="A136" s="170" t="str">
        <f>IF(E136="","",VLOOKUP(E136,PRTR法対象物質!$B$3:$E$517,4,FALSE))</f>
        <v/>
      </c>
      <c r="B136" s="138"/>
      <c r="C136" s="38">
        <v>81</v>
      </c>
      <c r="D136" s="85"/>
      <c r="E136" s="173" t="str">
        <f>IF(D136="","",VLOOKUP(D136,PRTR法対象物質!$A$3:$B$517,2,FALSE))</f>
        <v/>
      </c>
      <c r="F136" s="190"/>
      <c r="G136" s="190"/>
      <c r="H136" s="39"/>
      <c r="I136" s="39"/>
      <c r="J136" s="39"/>
      <c r="K136" s="587"/>
      <c r="L136" s="588"/>
      <c r="M136" s="589"/>
      <c r="N136" s="40"/>
      <c r="O136" s="174" t="str">
        <f>CONCATENATE(P136,Q136,R136,S136)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1"/>
        <v/>
      </c>
      <c r="U136" s="9" t="str">
        <f t="shared" si="22"/>
        <v/>
      </c>
      <c r="V136" s="9" t="str">
        <f t="shared" si="23"/>
        <v/>
      </c>
      <c r="W136" s="9" t="str">
        <f t="shared" si="24"/>
        <v/>
      </c>
    </row>
    <row r="137" spans="1:23" ht="38.25" customHeight="1" x14ac:dyDescent="0.15">
      <c r="A137" s="170" t="str">
        <f>IF(E137="","",VLOOKUP(E137,PRTR法対象物質!$B$3:$E$517,4,FALSE))</f>
        <v/>
      </c>
      <c r="B137" s="138"/>
      <c r="C137" s="38">
        <v>82</v>
      </c>
      <c r="D137" s="85"/>
      <c r="E137" s="173" t="str">
        <f>IF(D137="","",VLOOKUP(D137,PRTR法対象物質!$A$3:$B$517,2,FALSE))</f>
        <v/>
      </c>
      <c r="F137" s="190"/>
      <c r="G137" s="190"/>
      <c r="H137" s="39"/>
      <c r="I137" s="39"/>
      <c r="J137" s="39"/>
      <c r="K137" s="566"/>
      <c r="L137" s="567"/>
      <c r="M137" s="568"/>
      <c r="N137" s="40"/>
      <c r="O137" s="174" t="str">
        <f t="shared" ref="O137:O155" si="29">CONCATENATE(P137,Q137,R137,S137)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0">IF(OR(H137="",H137=0),"",IF(H137=INT(H137/10^(INT(LOG10(H137))-1))*10^INT(LOG10(H137)-1),"","取扱量（製造）の有効数字が２桁ではありません。"))</f>
        <v/>
      </c>
      <c r="R137" s="170" t="str">
        <f t="shared" ref="R137:R155" si="31">IF(OR(I137="",I137=0),"",IF(I137=INT(I137/10^(INT(LOG10(I137))-1))*10^INT(LOG10(I137)-1),"","取扱量（使用）の有効数字が２桁ではありません。"))</f>
        <v/>
      </c>
      <c r="S137" s="170" t="str">
        <f t="shared" ref="S137:S155" si="32">IF(OR(J137="",J137=0),"",IF(J137=INT(J137/10^(INT(LOG10(J137))-1))*10^INT(LOG10(J137)-1),"","取扱量（その他）の有効数字が２桁ではありません。"))</f>
        <v/>
      </c>
      <c r="T137" s="9" t="str">
        <f t="shared" si="21"/>
        <v/>
      </c>
      <c r="U137" s="9" t="str">
        <f t="shared" si="22"/>
        <v/>
      </c>
      <c r="V137" s="9" t="str">
        <f t="shared" si="23"/>
        <v/>
      </c>
      <c r="W137" s="9" t="str">
        <f t="shared" si="24"/>
        <v/>
      </c>
    </row>
    <row r="138" spans="1:23" ht="38.25" customHeight="1" x14ac:dyDescent="0.15">
      <c r="A138" s="170" t="str">
        <f>IF(E138="","",VLOOKUP(E138,PRTR法対象物質!$B$3:$E$517,4,FALSE))</f>
        <v/>
      </c>
      <c r="B138" s="138"/>
      <c r="C138" s="38">
        <v>83</v>
      </c>
      <c r="D138" s="85"/>
      <c r="E138" s="173" t="str">
        <f>IF(D138="","",VLOOKUP(D138,PRTR法対象物質!$A$3:$B$517,2,FALSE))</f>
        <v/>
      </c>
      <c r="F138" s="190"/>
      <c r="G138" s="190"/>
      <c r="H138" s="39"/>
      <c r="I138" s="39"/>
      <c r="J138" s="39"/>
      <c r="K138" s="566"/>
      <c r="L138" s="567"/>
      <c r="M138" s="568"/>
      <c r="N138" s="40"/>
      <c r="O138" s="174" t="str">
        <f t="shared" si="29"/>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0"/>
        <v/>
      </c>
      <c r="R138" s="170" t="str">
        <f t="shared" si="31"/>
        <v/>
      </c>
      <c r="S138" s="170" t="str">
        <f t="shared" si="32"/>
        <v/>
      </c>
      <c r="T138" s="9" t="str">
        <f t="shared" si="21"/>
        <v/>
      </c>
      <c r="U138" s="9" t="str">
        <f t="shared" si="22"/>
        <v/>
      </c>
      <c r="V138" s="9" t="str">
        <f t="shared" si="23"/>
        <v/>
      </c>
      <c r="W138" s="9" t="str">
        <f t="shared" si="24"/>
        <v/>
      </c>
    </row>
    <row r="139" spans="1:23" ht="38.25" customHeight="1" x14ac:dyDescent="0.15">
      <c r="A139" s="170" t="str">
        <f>IF(E139="","",VLOOKUP(E139,PRTR法対象物質!$B$3:$E$517,4,FALSE))</f>
        <v/>
      </c>
      <c r="B139" s="138"/>
      <c r="C139" s="38">
        <v>84</v>
      </c>
      <c r="D139" s="85"/>
      <c r="E139" s="173" t="str">
        <f>IF(D139="","",VLOOKUP(D139,PRTR法対象物質!$A$3:$B$517,2,FALSE))</f>
        <v/>
      </c>
      <c r="F139" s="190"/>
      <c r="G139" s="190"/>
      <c r="H139" s="39"/>
      <c r="I139" s="39"/>
      <c r="J139" s="39"/>
      <c r="K139" s="566"/>
      <c r="L139" s="567"/>
      <c r="M139" s="568"/>
      <c r="N139" s="40"/>
      <c r="O139" s="174" t="str">
        <f t="shared" si="29"/>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0"/>
        <v/>
      </c>
      <c r="R139" s="170" t="str">
        <f t="shared" si="31"/>
        <v/>
      </c>
      <c r="S139" s="170" t="str">
        <f t="shared" si="32"/>
        <v/>
      </c>
      <c r="T139" s="9" t="str">
        <f t="shared" si="21"/>
        <v/>
      </c>
      <c r="U139" s="9" t="str">
        <f t="shared" si="22"/>
        <v/>
      </c>
      <c r="V139" s="9" t="str">
        <f t="shared" si="23"/>
        <v/>
      </c>
      <c r="W139" s="9" t="str">
        <f t="shared" si="24"/>
        <v/>
      </c>
    </row>
    <row r="140" spans="1:23" ht="38.25" customHeight="1" x14ac:dyDescent="0.15">
      <c r="A140" s="170" t="str">
        <f>IF(E140="","",VLOOKUP(E140,PRTR法対象物質!$B$3:$E$517,4,FALSE))</f>
        <v/>
      </c>
      <c r="B140" s="138"/>
      <c r="C140" s="38">
        <v>85</v>
      </c>
      <c r="D140" s="85"/>
      <c r="E140" s="173" t="str">
        <f>IF(D140="","",VLOOKUP(D140,PRTR法対象物質!$A$3:$B$517,2,FALSE))</f>
        <v/>
      </c>
      <c r="F140" s="190"/>
      <c r="G140" s="190"/>
      <c r="H140" s="39"/>
      <c r="I140" s="39"/>
      <c r="J140" s="39"/>
      <c r="K140" s="566"/>
      <c r="L140" s="567"/>
      <c r="M140" s="568"/>
      <c r="N140" s="40"/>
      <c r="O140" s="174" t="str">
        <f t="shared" si="29"/>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0"/>
        <v/>
      </c>
      <c r="R140" s="170" t="str">
        <f t="shared" si="31"/>
        <v/>
      </c>
      <c r="S140" s="170" t="str">
        <f t="shared" si="32"/>
        <v/>
      </c>
      <c r="T140" s="9" t="str">
        <f t="shared" si="21"/>
        <v/>
      </c>
      <c r="U140" s="9" t="str">
        <f t="shared" si="22"/>
        <v/>
      </c>
      <c r="V140" s="9" t="str">
        <f t="shared" si="23"/>
        <v/>
      </c>
      <c r="W140" s="9" t="str">
        <f t="shared" si="24"/>
        <v/>
      </c>
    </row>
    <row r="141" spans="1:23" ht="38.25" customHeight="1" x14ac:dyDescent="0.15">
      <c r="A141" s="170" t="str">
        <f>IF(E141="","",VLOOKUP(E141,PRTR法対象物質!$B$3:$E$517,4,FALSE))</f>
        <v/>
      </c>
      <c r="B141" s="138"/>
      <c r="C141" s="38">
        <v>86</v>
      </c>
      <c r="D141" s="85"/>
      <c r="E141" s="173" t="str">
        <f>IF(D141="","",VLOOKUP(D141,PRTR法対象物質!$A$3:$B$517,2,FALSE))</f>
        <v/>
      </c>
      <c r="F141" s="190"/>
      <c r="G141" s="190"/>
      <c r="H141" s="39"/>
      <c r="I141" s="39"/>
      <c r="J141" s="39"/>
      <c r="K141" s="566"/>
      <c r="L141" s="567"/>
      <c r="M141" s="568"/>
      <c r="N141" s="40"/>
      <c r="O141" s="174" t="str">
        <f t="shared" si="29"/>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0"/>
        <v/>
      </c>
      <c r="R141" s="170" t="str">
        <f t="shared" si="31"/>
        <v/>
      </c>
      <c r="S141" s="170" t="str">
        <f t="shared" si="32"/>
        <v/>
      </c>
      <c r="T141" s="9" t="str">
        <f t="shared" si="21"/>
        <v/>
      </c>
      <c r="U141" s="9" t="str">
        <f t="shared" si="22"/>
        <v/>
      </c>
      <c r="V141" s="9" t="str">
        <f t="shared" si="23"/>
        <v/>
      </c>
      <c r="W141" s="9" t="str">
        <f t="shared" si="24"/>
        <v/>
      </c>
    </row>
    <row r="142" spans="1:23" ht="38.25" customHeight="1" x14ac:dyDescent="0.15">
      <c r="A142" s="170" t="str">
        <f>IF(E142="","",VLOOKUP(E142,PRTR法対象物質!$B$3:$E$517,4,FALSE))</f>
        <v/>
      </c>
      <c r="B142" s="138"/>
      <c r="C142" s="38">
        <v>87</v>
      </c>
      <c r="D142" s="85"/>
      <c r="E142" s="173" t="str">
        <f>IF(D142="","",VLOOKUP(D142,PRTR法対象物質!$A$3:$B$517,2,FALSE))</f>
        <v/>
      </c>
      <c r="F142" s="190"/>
      <c r="G142" s="190"/>
      <c r="H142" s="39"/>
      <c r="I142" s="39"/>
      <c r="J142" s="39"/>
      <c r="K142" s="566"/>
      <c r="L142" s="567"/>
      <c r="M142" s="568"/>
      <c r="N142" s="40"/>
      <c r="O142" s="174" t="str">
        <f t="shared" si="29"/>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0"/>
        <v/>
      </c>
      <c r="R142" s="170" t="str">
        <f t="shared" si="31"/>
        <v/>
      </c>
      <c r="S142" s="170" t="str">
        <f t="shared" si="32"/>
        <v/>
      </c>
      <c r="T142" s="9" t="str">
        <f t="shared" si="21"/>
        <v/>
      </c>
      <c r="U142" s="9" t="str">
        <f t="shared" si="22"/>
        <v/>
      </c>
      <c r="V142" s="9" t="str">
        <f t="shared" si="23"/>
        <v/>
      </c>
      <c r="W142" s="9" t="str">
        <f t="shared" si="24"/>
        <v/>
      </c>
    </row>
    <row r="143" spans="1:23" ht="38.25" customHeight="1" x14ac:dyDescent="0.15">
      <c r="A143" s="170" t="str">
        <f>IF(E143="","",VLOOKUP(E143,PRTR法対象物質!$B$3:$E$517,4,FALSE))</f>
        <v/>
      </c>
      <c r="B143" s="138"/>
      <c r="C143" s="38">
        <v>88</v>
      </c>
      <c r="D143" s="85"/>
      <c r="E143" s="173" t="str">
        <f>IF(D143="","",VLOOKUP(D143,PRTR法対象物質!$A$3:$B$517,2,FALSE))</f>
        <v/>
      </c>
      <c r="F143" s="190"/>
      <c r="G143" s="190"/>
      <c r="H143" s="39"/>
      <c r="I143" s="39"/>
      <c r="J143" s="39"/>
      <c r="K143" s="566"/>
      <c r="L143" s="567"/>
      <c r="M143" s="568"/>
      <c r="N143" s="40"/>
      <c r="O143" s="174" t="str">
        <f t="shared" si="29"/>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0"/>
        <v/>
      </c>
      <c r="R143" s="170" t="str">
        <f t="shared" si="31"/>
        <v/>
      </c>
      <c r="S143" s="170" t="str">
        <f t="shared" si="32"/>
        <v/>
      </c>
      <c r="T143" s="9" t="str">
        <f t="shared" si="21"/>
        <v/>
      </c>
      <c r="U143" s="9" t="str">
        <f t="shared" si="22"/>
        <v/>
      </c>
      <c r="V143" s="9" t="str">
        <f t="shared" si="23"/>
        <v/>
      </c>
      <c r="W143" s="9" t="str">
        <f t="shared" si="24"/>
        <v/>
      </c>
    </row>
    <row r="144" spans="1:23" ht="38.25" customHeight="1" x14ac:dyDescent="0.15">
      <c r="A144" s="170" t="str">
        <f>IF(E144="","",VLOOKUP(E144,PRTR法対象物質!$B$3:$E$517,4,FALSE))</f>
        <v/>
      </c>
      <c r="B144" s="138"/>
      <c r="C144" s="38">
        <v>89</v>
      </c>
      <c r="D144" s="85"/>
      <c r="E144" s="173" t="str">
        <f>IF(D144="","",VLOOKUP(D144,PRTR法対象物質!$A$3:$B$517,2,FALSE))</f>
        <v/>
      </c>
      <c r="F144" s="190"/>
      <c r="G144" s="190"/>
      <c r="H144" s="39"/>
      <c r="I144" s="39"/>
      <c r="J144" s="39"/>
      <c r="K144" s="566"/>
      <c r="L144" s="567"/>
      <c r="M144" s="568"/>
      <c r="N144" s="40"/>
      <c r="O144" s="174" t="str">
        <f t="shared" si="29"/>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0"/>
        <v/>
      </c>
      <c r="R144" s="170" t="str">
        <f t="shared" si="31"/>
        <v/>
      </c>
      <c r="S144" s="170" t="str">
        <f t="shared" si="32"/>
        <v/>
      </c>
      <c r="T144" s="9" t="str">
        <f t="shared" si="21"/>
        <v/>
      </c>
      <c r="U144" s="9" t="str">
        <f t="shared" si="22"/>
        <v/>
      </c>
      <c r="V144" s="9" t="str">
        <f t="shared" si="23"/>
        <v/>
      </c>
      <c r="W144" s="9" t="str">
        <f t="shared" si="24"/>
        <v/>
      </c>
    </row>
    <row r="145" spans="1:23" ht="38.25" customHeight="1" x14ac:dyDescent="0.15">
      <c r="A145" s="170" t="str">
        <f>IF(E145="","",VLOOKUP(E145,PRTR法対象物質!$B$3:$E$517,4,FALSE))</f>
        <v/>
      </c>
      <c r="B145" s="138"/>
      <c r="C145" s="38">
        <v>90</v>
      </c>
      <c r="D145" s="85"/>
      <c r="E145" s="173" t="str">
        <f>IF(D145="","",VLOOKUP(D145,PRTR法対象物質!$A$3:$B$517,2,FALSE))</f>
        <v/>
      </c>
      <c r="F145" s="190"/>
      <c r="G145" s="190"/>
      <c r="H145" s="39"/>
      <c r="I145" s="39"/>
      <c r="J145" s="39"/>
      <c r="K145" s="566"/>
      <c r="L145" s="567"/>
      <c r="M145" s="568"/>
      <c r="N145" s="40"/>
      <c r="O145" s="174" t="str">
        <f t="shared" si="29"/>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0"/>
        <v/>
      </c>
      <c r="R145" s="170" t="str">
        <f t="shared" si="31"/>
        <v/>
      </c>
      <c r="S145" s="170" t="str">
        <f t="shared" si="32"/>
        <v/>
      </c>
      <c r="T145" s="9" t="str">
        <f t="shared" si="21"/>
        <v/>
      </c>
      <c r="U145" s="9" t="str">
        <f t="shared" si="22"/>
        <v/>
      </c>
      <c r="V145" s="9" t="str">
        <f t="shared" si="23"/>
        <v/>
      </c>
      <c r="W145" s="9" t="str">
        <f t="shared" si="24"/>
        <v/>
      </c>
    </row>
    <row r="146" spans="1:23" ht="38.25" customHeight="1" x14ac:dyDescent="0.15">
      <c r="A146" s="170" t="str">
        <f>IF(E146="","",VLOOKUP(E146,PRTR法対象物質!$B$3:$E$517,4,FALSE))</f>
        <v/>
      </c>
      <c r="B146" s="138"/>
      <c r="C146" s="38">
        <v>91</v>
      </c>
      <c r="D146" s="85"/>
      <c r="E146" s="173" t="str">
        <f>IF(D146="","",VLOOKUP(D146,PRTR法対象物質!$A$3:$B$517,2,FALSE))</f>
        <v/>
      </c>
      <c r="F146" s="190"/>
      <c r="G146" s="190"/>
      <c r="H146" s="39"/>
      <c r="I146" s="39"/>
      <c r="J146" s="39"/>
      <c r="K146" s="566"/>
      <c r="L146" s="567"/>
      <c r="M146" s="568"/>
      <c r="N146" s="40"/>
      <c r="O146" s="174" t="str">
        <f t="shared" si="29"/>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0"/>
        <v/>
      </c>
      <c r="R146" s="170" t="str">
        <f t="shared" si="31"/>
        <v/>
      </c>
      <c r="S146" s="170" t="str">
        <f t="shared" si="32"/>
        <v/>
      </c>
      <c r="T146" s="9" t="str">
        <f t="shared" si="21"/>
        <v/>
      </c>
      <c r="U146" s="9" t="str">
        <f t="shared" si="22"/>
        <v/>
      </c>
      <c r="V146" s="9" t="str">
        <f t="shared" si="23"/>
        <v/>
      </c>
      <c r="W146" s="9" t="str">
        <f t="shared" si="24"/>
        <v/>
      </c>
    </row>
    <row r="147" spans="1:23" ht="38.25" customHeight="1" x14ac:dyDescent="0.15">
      <c r="A147" s="170" t="str">
        <f>IF(E147="","",VLOOKUP(E147,PRTR法対象物質!$B$3:$E$517,4,FALSE))</f>
        <v/>
      </c>
      <c r="B147" s="138"/>
      <c r="C147" s="38">
        <v>92</v>
      </c>
      <c r="D147" s="85"/>
      <c r="E147" s="173" t="str">
        <f>IF(D147="","",VLOOKUP(D147,PRTR法対象物質!$A$3:$B$517,2,FALSE))</f>
        <v/>
      </c>
      <c r="F147" s="190"/>
      <c r="G147" s="190"/>
      <c r="H147" s="39"/>
      <c r="I147" s="39"/>
      <c r="J147" s="39"/>
      <c r="K147" s="566"/>
      <c r="L147" s="567"/>
      <c r="M147" s="568"/>
      <c r="N147" s="40"/>
      <c r="O147" s="174" t="str">
        <f t="shared" si="29"/>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0"/>
        <v/>
      </c>
      <c r="R147" s="170" t="str">
        <f t="shared" si="31"/>
        <v/>
      </c>
      <c r="S147" s="170" t="str">
        <f t="shared" si="32"/>
        <v/>
      </c>
      <c r="T147" s="9" t="str">
        <f t="shared" si="21"/>
        <v/>
      </c>
      <c r="U147" s="9" t="str">
        <f t="shared" si="22"/>
        <v/>
      </c>
      <c r="V147" s="9" t="str">
        <f t="shared" si="23"/>
        <v/>
      </c>
      <c r="W147" s="9" t="str">
        <f t="shared" si="24"/>
        <v/>
      </c>
    </row>
    <row r="148" spans="1:23" ht="38.25" customHeight="1" x14ac:dyDescent="0.15">
      <c r="A148" s="170" t="str">
        <f>IF(E148="","",VLOOKUP(E148,PRTR法対象物質!$B$3:$E$517,4,FALSE))</f>
        <v/>
      </c>
      <c r="B148" s="138"/>
      <c r="C148" s="38">
        <v>93</v>
      </c>
      <c r="D148" s="85"/>
      <c r="E148" s="173" t="str">
        <f>IF(D148="","",VLOOKUP(D148,PRTR法対象物質!$A$3:$B$517,2,FALSE))</f>
        <v/>
      </c>
      <c r="F148" s="190"/>
      <c r="G148" s="190"/>
      <c r="H148" s="39"/>
      <c r="I148" s="39"/>
      <c r="J148" s="39"/>
      <c r="K148" s="566"/>
      <c r="L148" s="567"/>
      <c r="M148" s="568"/>
      <c r="N148" s="40"/>
      <c r="O148" s="174" t="str">
        <f t="shared" si="29"/>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0"/>
        <v/>
      </c>
      <c r="R148" s="170" t="str">
        <f t="shared" si="31"/>
        <v/>
      </c>
      <c r="S148" s="170" t="str">
        <f t="shared" si="32"/>
        <v/>
      </c>
      <c r="T148" s="9" t="str">
        <f t="shared" si="21"/>
        <v/>
      </c>
      <c r="U148" s="9" t="str">
        <f t="shared" si="22"/>
        <v/>
      </c>
      <c r="V148" s="9" t="str">
        <f t="shared" si="23"/>
        <v/>
      </c>
      <c r="W148" s="9" t="str">
        <f t="shared" si="24"/>
        <v/>
      </c>
    </row>
    <row r="149" spans="1:23" ht="38.25" customHeight="1" x14ac:dyDescent="0.15">
      <c r="A149" s="170" t="str">
        <f>IF(E149="","",VLOOKUP(E149,PRTR法対象物質!$B$3:$E$517,4,FALSE))</f>
        <v/>
      </c>
      <c r="B149" s="138"/>
      <c r="C149" s="38">
        <v>94</v>
      </c>
      <c r="D149" s="85"/>
      <c r="E149" s="173" t="str">
        <f>IF(D149="","",VLOOKUP(D149,PRTR法対象物質!$A$3:$B$517,2,FALSE))</f>
        <v/>
      </c>
      <c r="F149" s="190"/>
      <c r="G149" s="190"/>
      <c r="H149" s="39"/>
      <c r="I149" s="39"/>
      <c r="J149" s="39"/>
      <c r="K149" s="566"/>
      <c r="L149" s="567"/>
      <c r="M149" s="568"/>
      <c r="N149" s="40"/>
      <c r="O149" s="174" t="str">
        <f t="shared" si="29"/>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0"/>
        <v/>
      </c>
      <c r="R149" s="170" t="str">
        <f t="shared" si="31"/>
        <v/>
      </c>
      <c r="S149" s="170" t="str">
        <f t="shared" si="32"/>
        <v/>
      </c>
      <c r="T149" s="9" t="str">
        <f t="shared" si="21"/>
        <v/>
      </c>
      <c r="U149" s="9" t="str">
        <f t="shared" si="22"/>
        <v/>
      </c>
      <c r="V149" s="9" t="str">
        <f t="shared" si="23"/>
        <v/>
      </c>
      <c r="W149" s="9" t="str">
        <f t="shared" si="24"/>
        <v/>
      </c>
    </row>
    <row r="150" spans="1:23" ht="38.25" customHeight="1" x14ac:dyDescent="0.15">
      <c r="A150" s="170" t="str">
        <f>IF(E150="","",VLOOKUP(E150,PRTR法対象物質!$B$3:$E$517,4,FALSE))</f>
        <v/>
      </c>
      <c r="B150" s="138"/>
      <c r="C150" s="38">
        <v>95</v>
      </c>
      <c r="D150" s="85"/>
      <c r="E150" s="173" t="str">
        <f>IF(D150="","",VLOOKUP(D150,PRTR法対象物質!$A$3:$B$517,2,FALSE))</f>
        <v/>
      </c>
      <c r="F150" s="190"/>
      <c r="G150" s="190"/>
      <c r="H150" s="39"/>
      <c r="I150" s="39"/>
      <c r="J150" s="39"/>
      <c r="K150" s="566"/>
      <c r="L150" s="567"/>
      <c r="M150" s="568"/>
      <c r="N150" s="40"/>
      <c r="O150" s="174" t="str">
        <f t="shared" si="29"/>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0"/>
        <v/>
      </c>
      <c r="R150" s="170" t="str">
        <f t="shared" si="31"/>
        <v/>
      </c>
      <c r="S150" s="170" t="str">
        <f t="shared" si="32"/>
        <v/>
      </c>
      <c r="T150" s="9" t="str">
        <f t="shared" si="21"/>
        <v/>
      </c>
      <c r="U150" s="9" t="str">
        <f t="shared" si="22"/>
        <v/>
      </c>
      <c r="V150" s="9" t="str">
        <f t="shared" si="23"/>
        <v/>
      </c>
      <c r="W150" s="9" t="str">
        <f t="shared" si="24"/>
        <v/>
      </c>
    </row>
    <row r="151" spans="1:23" ht="38.25" customHeight="1" x14ac:dyDescent="0.15">
      <c r="A151" s="170" t="str">
        <f>IF(E151="","",VLOOKUP(E151,PRTR法対象物質!$B$3:$E$517,4,FALSE))</f>
        <v/>
      </c>
      <c r="B151" s="138"/>
      <c r="C151" s="38">
        <v>96</v>
      </c>
      <c r="D151" s="85"/>
      <c r="E151" s="173" t="str">
        <f>IF(D151="","",VLOOKUP(D151,PRTR法対象物質!$A$3:$B$517,2,FALSE))</f>
        <v/>
      </c>
      <c r="F151" s="190"/>
      <c r="G151" s="190"/>
      <c r="H151" s="39"/>
      <c r="I151" s="39"/>
      <c r="J151" s="39"/>
      <c r="K151" s="566"/>
      <c r="L151" s="567"/>
      <c r="M151" s="568"/>
      <c r="N151" s="40"/>
      <c r="O151" s="174" t="str">
        <f t="shared" si="29"/>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0"/>
        <v/>
      </c>
      <c r="R151" s="170" t="str">
        <f t="shared" si="31"/>
        <v/>
      </c>
      <c r="S151" s="170" t="str">
        <f t="shared" si="32"/>
        <v/>
      </c>
      <c r="T151" s="9" t="str">
        <f t="shared" si="21"/>
        <v/>
      </c>
      <c r="U151" s="9" t="str">
        <f t="shared" si="22"/>
        <v/>
      </c>
      <c r="V151" s="9" t="str">
        <f t="shared" si="23"/>
        <v/>
      </c>
      <c r="W151" s="9" t="str">
        <f t="shared" si="24"/>
        <v/>
      </c>
    </row>
    <row r="152" spans="1:23" ht="38.25" customHeight="1" x14ac:dyDescent="0.15">
      <c r="A152" s="170" t="str">
        <f>IF(E152="","",VLOOKUP(E152,PRTR法対象物質!$B$3:$E$517,4,FALSE))</f>
        <v/>
      </c>
      <c r="B152" s="138"/>
      <c r="C152" s="38">
        <v>97</v>
      </c>
      <c r="D152" s="85"/>
      <c r="E152" s="173" t="str">
        <f>IF(D152="","",VLOOKUP(D152,PRTR法対象物質!$A$3:$B$517,2,FALSE))</f>
        <v/>
      </c>
      <c r="F152" s="190"/>
      <c r="G152" s="190"/>
      <c r="H152" s="39"/>
      <c r="I152" s="39"/>
      <c r="J152" s="39"/>
      <c r="K152" s="566"/>
      <c r="L152" s="567"/>
      <c r="M152" s="568"/>
      <c r="N152" s="40"/>
      <c r="O152" s="174" t="str">
        <f t="shared" si="29"/>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0"/>
        <v/>
      </c>
      <c r="R152" s="170" t="str">
        <f t="shared" si="31"/>
        <v/>
      </c>
      <c r="S152" s="170" t="str">
        <f t="shared" si="32"/>
        <v/>
      </c>
      <c r="T152" s="9" t="str">
        <f t="shared" si="21"/>
        <v/>
      </c>
      <c r="U152" s="9" t="str">
        <f t="shared" si="22"/>
        <v/>
      </c>
      <c r="V152" s="9" t="str">
        <f t="shared" si="23"/>
        <v/>
      </c>
      <c r="W152" s="9" t="str">
        <f t="shared" si="24"/>
        <v/>
      </c>
    </row>
    <row r="153" spans="1:23" ht="38.25" customHeight="1" x14ac:dyDescent="0.15">
      <c r="A153" s="170" t="str">
        <f>IF(E153="","",VLOOKUP(E153,PRTR法対象物質!$B$3:$E$517,4,FALSE))</f>
        <v/>
      </c>
      <c r="B153" s="138"/>
      <c r="C153" s="38">
        <v>98</v>
      </c>
      <c r="D153" s="85"/>
      <c r="E153" s="173" t="str">
        <f>IF(D153="","",VLOOKUP(D153,PRTR法対象物質!$A$3:$B$517,2,FALSE))</f>
        <v/>
      </c>
      <c r="F153" s="190"/>
      <c r="G153" s="190"/>
      <c r="H153" s="39"/>
      <c r="I153" s="39"/>
      <c r="J153" s="39"/>
      <c r="K153" s="566"/>
      <c r="L153" s="567"/>
      <c r="M153" s="568"/>
      <c r="N153" s="40"/>
      <c r="O153" s="174" t="str">
        <f>CONCATENATE(P153,Q153,R153,S153)</f>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0"/>
        <v/>
      </c>
      <c r="R153" s="170" t="str">
        <f t="shared" si="31"/>
        <v/>
      </c>
      <c r="S153" s="170" t="str">
        <f t="shared" si="32"/>
        <v/>
      </c>
      <c r="T153" s="9" t="str">
        <f t="shared" si="21"/>
        <v/>
      </c>
      <c r="U153" s="9" t="str">
        <f t="shared" si="22"/>
        <v/>
      </c>
      <c r="V153" s="9" t="str">
        <f t="shared" si="23"/>
        <v/>
      </c>
      <c r="W153" s="9" t="str">
        <f t="shared" si="24"/>
        <v/>
      </c>
    </row>
    <row r="154" spans="1:23" ht="38.25" customHeight="1" x14ac:dyDescent="0.15">
      <c r="A154" s="170" t="str">
        <f>IF(E154="","",VLOOKUP(E154,PRTR法対象物質!$B$3:$E$517,4,FALSE))</f>
        <v/>
      </c>
      <c r="B154" s="138"/>
      <c r="C154" s="38">
        <v>99</v>
      </c>
      <c r="D154" s="85"/>
      <c r="E154" s="173" t="str">
        <f>IF(D154="","",VLOOKUP(D154,PRTR法対象物質!$A$3:$B$517,2,FALSE))</f>
        <v/>
      </c>
      <c r="F154" s="190"/>
      <c r="G154" s="190"/>
      <c r="H154" s="39"/>
      <c r="I154" s="39"/>
      <c r="J154" s="39"/>
      <c r="K154" s="566"/>
      <c r="L154" s="567"/>
      <c r="M154" s="568"/>
      <c r="N154" s="40"/>
      <c r="O154" s="174" t="str">
        <f t="shared" si="29"/>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0"/>
        <v/>
      </c>
      <c r="R154" s="170" t="str">
        <f t="shared" si="31"/>
        <v/>
      </c>
      <c r="S154" s="170" t="str">
        <f t="shared" si="32"/>
        <v/>
      </c>
      <c r="T154" s="9" t="str">
        <f t="shared" si="21"/>
        <v/>
      </c>
      <c r="U154" s="9" t="str">
        <f t="shared" si="22"/>
        <v/>
      </c>
      <c r="V154" s="9" t="str">
        <f t="shared" si="23"/>
        <v/>
      </c>
      <c r="W154" s="9" t="str">
        <f t="shared" si="24"/>
        <v/>
      </c>
    </row>
    <row r="155" spans="1:23" ht="38.25" customHeight="1" x14ac:dyDescent="0.15">
      <c r="A155" s="170" t="str">
        <f>IF(E155="","",VLOOKUP(E155,PRTR法対象物質!$B$3:$E$517,4,FALSE))</f>
        <v/>
      </c>
      <c r="B155" s="138"/>
      <c r="C155" s="38">
        <v>100</v>
      </c>
      <c r="D155" s="85"/>
      <c r="E155" s="173" t="str">
        <f>IF(D155="","",VLOOKUP(D155,PRTR法対象物質!$A$3:$B$517,2,FALSE))</f>
        <v/>
      </c>
      <c r="F155" s="190"/>
      <c r="G155" s="190"/>
      <c r="H155" s="39"/>
      <c r="I155" s="39"/>
      <c r="J155" s="39"/>
      <c r="K155" s="566"/>
      <c r="L155" s="567"/>
      <c r="M155" s="568"/>
      <c r="N155" s="40"/>
      <c r="O155" s="174" t="str">
        <f t="shared" si="29"/>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0"/>
        <v/>
      </c>
      <c r="R155" s="170" t="str">
        <f t="shared" si="31"/>
        <v/>
      </c>
      <c r="S155" s="170" t="str">
        <f t="shared" si="32"/>
        <v/>
      </c>
      <c r="T155" s="9" t="str">
        <f t="shared" si="21"/>
        <v/>
      </c>
      <c r="U155" s="9" t="str">
        <f t="shared" si="22"/>
        <v/>
      </c>
      <c r="V155" s="9" t="str">
        <f t="shared" si="23"/>
        <v/>
      </c>
      <c r="W155" s="9" t="str">
        <f t="shared" si="24"/>
        <v/>
      </c>
    </row>
    <row r="156" spans="1:23" ht="19.5" customHeight="1" x14ac:dyDescent="0.15">
      <c r="B156" s="137"/>
      <c r="C156" s="479" t="s">
        <v>1008</v>
      </c>
      <c r="D156" s="480"/>
      <c r="E156" s="480"/>
      <c r="F156" s="480"/>
      <c r="G156" s="480"/>
      <c r="H156" s="480"/>
      <c r="I156" s="480"/>
      <c r="J156" s="480"/>
      <c r="K156" s="569"/>
      <c r="L156" s="569"/>
      <c r="M156" s="569"/>
      <c r="N156" s="40"/>
      <c r="O156" s="44"/>
      <c r="P156" s="42"/>
    </row>
    <row r="157" spans="1:23" ht="21" customHeight="1" x14ac:dyDescent="0.15">
      <c r="B157" s="137"/>
      <c r="C157" s="481"/>
      <c r="D157" s="481"/>
      <c r="E157" s="481"/>
      <c r="F157" s="481"/>
      <c r="G157" s="481"/>
      <c r="H157" s="481"/>
      <c r="I157" s="481"/>
      <c r="J157" s="481"/>
      <c r="K157" s="570"/>
      <c r="L157" s="570"/>
      <c r="M157" s="570"/>
      <c r="N157" s="40"/>
      <c r="O157" s="44"/>
      <c r="P157" s="42"/>
    </row>
    <row r="158" spans="1:23" ht="14.25" thickBot="1" x14ac:dyDescent="0.2">
      <c r="B158" s="137"/>
      <c r="C158" s="482"/>
      <c r="D158" s="482"/>
      <c r="E158" s="482"/>
      <c r="F158" s="482"/>
      <c r="G158" s="482"/>
      <c r="H158" s="482"/>
      <c r="I158" s="482"/>
      <c r="J158" s="482"/>
      <c r="K158" s="571"/>
      <c r="L158" s="571"/>
      <c r="M158" s="571"/>
      <c r="N158" s="40"/>
      <c r="O158" s="44"/>
      <c r="P158" s="42"/>
    </row>
    <row r="159" spans="1:23" ht="14.25" thickBot="1" x14ac:dyDescent="0.2">
      <c r="B159" s="137"/>
      <c r="C159" s="21" t="s">
        <v>178</v>
      </c>
      <c r="D159" s="540"/>
      <c r="E159" s="540"/>
      <c r="F159" s="540"/>
      <c r="G159" s="540"/>
      <c r="H159" s="540"/>
      <c r="I159" s="540"/>
      <c r="J159" s="540"/>
      <c r="K159" s="540"/>
      <c r="L159" s="540"/>
      <c r="M159" s="541"/>
      <c r="N159" s="40"/>
      <c r="O159" s="44"/>
      <c r="P159" s="42"/>
    </row>
    <row r="160" spans="1:23" ht="8.25" customHeight="1" thickBot="1" x14ac:dyDescent="0.2">
      <c r="B160" s="139"/>
      <c r="C160" s="24"/>
      <c r="D160" s="24"/>
      <c r="E160" s="24"/>
      <c r="F160" s="24"/>
      <c r="G160" s="24"/>
      <c r="H160" s="24"/>
      <c r="I160" s="24"/>
      <c r="J160" s="24"/>
      <c r="K160" s="24"/>
      <c r="L160" s="24"/>
      <c r="M160" s="24"/>
      <c r="N160" s="45"/>
      <c r="O160" s="44"/>
      <c r="P160" s="42"/>
    </row>
    <row r="161" spans="14:16" x14ac:dyDescent="0.15">
      <c r="N161" s="26"/>
      <c r="O161" s="44"/>
      <c r="P161" s="42"/>
    </row>
    <row r="162" spans="14:16" x14ac:dyDescent="0.15">
      <c r="N162" s="26"/>
      <c r="O162" s="44"/>
      <c r="P162" s="42"/>
    </row>
    <row r="163" spans="14:16" x14ac:dyDescent="0.15">
      <c r="N163" s="26"/>
      <c r="O163" s="44"/>
      <c r="P163" s="42"/>
    </row>
    <row r="164" spans="14:16" x14ac:dyDescent="0.15">
      <c r="N164" s="26"/>
      <c r="O164" s="44"/>
      <c r="P164" s="42"/>
    </row>
    <row r="165" spans="14:16" x14ac:dyDescent="0.15">
      <c r="N165" s="26"/>
      <c r="O165" s="44"/>
      <c r="P165" s="42"/>
    </row>
    <row r="166" spans="14:16" x14ac:dyDescent="0.15">
      <c r="N166" s="26"/>
      <c r="O166" s="44"/>
      <c r="P166" s="42"/>
    </row>
    <row r="167" spans="14:16" x14ac:dyDescent="0.15">
      <c r="N167" s="26"/>
      <c r="O167" s="44"/>
      <c r="P167" s="42"/>
    </row>
    <row r="168" spans="14:16" x14ac:dyDescent="0.15">
      <c r="N168" s="26"/>
      <c r="O168" s="44"/>
      <c r="P168" s="42"/>
    </row>
    <row r="169" spans="14:16" x14ac:dyDescent="0.15">
      <c r="N169" s="26"/>
      <c r="O169" s="44"/>
      <c r="P169" s="42"/>
    </row>
    <row r="170" spans="14:16" x14ac:dyDescent="0.15">
      <c r="N170" s="26"/>
      <c r="O170" s="44"/>
      <c r="P170" s="42"/>
    </row>
    <row r="171" spans="14:16" x14ac:dyDescent="0.15">
      <c r="N171" s="26"/>
      <c r="O171" s="44"/>
      <c r="P171" s="42"/>
    </row>
    <row r="172" spans="14:16" x14ac:dyDescent="0.15">
      <c r="N172" s="26"/>
      <c r="O172" s="44"/>
      <c r="P172" s="42"/>
    </row>
    <row r="173" spans="14:16" x14ac:dyDescent="0.15">
      <c r="N173" s="26"/>
      <c r="O173" s="44"/>
      <c r="P173" s="42"/>
    </row>
    <row r="174" spans="14:16" x14ac:dyDescent="0.15">
      <c r="N174" s="26"/>
      <c r="O174" s="44"/>
      <c r="P174" s="42"/>
    </row>
    <row r="175" spans="14:16" x14ac:dyDescent="0.15">
      <c r="N175" s="26"/>
      <c r="O175" s="44"/>
      <c r="P175" s="42"/>
    </row>
  </sheetData>
  <sheetProtection algorithmName="SHA-512" hashValue="eNkLTrcCIAPpZu7TA1fHWQ/uR038AmW3fVMh4euIgQjDZ/Ixs7+FAUpOu8X03Y4dOrpMjeYWhJ7xPolLAcnJsg==" saltValue="ODIj7WM+1oZoioGlltuLBQ==" spinCount="100000" sheet="1" objects="1" scenarios="1"/>
  <mergeCells count="142">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C5:C7"/>
    <mergeCell ref="K5:M7"/>
    <mergeCell ref="H5:J5"/>
    <mergeCell ref="F5:G7"/>
    <mergeCell ref="D5:D7"/>
    <mergeCell ref="E5:E7"/>
    <mergeCell ref="K17:M17"/>
    <mergeCell ref="K19:M19"/>
    <mergeCell ref="K20:M20"/>
    <mergeCell ref="K12:M12"/>
    <mergeCell ref="K9:M9"/>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xr:uid="{00000000-0002-0000-0400-000001000000}">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7" zoomScale="85" zoomScaleNormal="85" zoomScaleSheetLayoutView="100" workbookViewId="0">
      <selection activeCell="B12" sqref="B12"/>
    </sheetView>
  </sheetViews>
  <sheetFormatPr defaultColWidth="9" defaultRowHeight="11.25" x14ac:dyDescent="0.15"/>
  <cols>
    <col min="1" max="1" width="3.75" style="156" bestFit="1" customWidth="1"/>
    <col min="2" max="2" width="31" style="156" customWidth="1"/>
    <col min="3" max="3" width="56.125" style="156" customWidth="1"/>
    <col min="4" max="16384" width="9" style="156"/>
  </cols>
  <sheetData>
    <row r="1" spans="1:3" ht="14.25" x14ac:dyDescent="0.15">
      <c r="A1" s="162" t="s">
        <v>23</v>
      </c>
    </row>
    <row r="3" spans="1:3" ht="46.5" customHeight="1" x14ac:dyDescent="0.15">
      <c r="B3" s="606" t="s">
        <v>0</v>
      </c>
      <c r="C3" s="607"/>
    </row>
    <row r="4" spans="1:3" ht="12" x14ac:dyDescent="0.15">
      <c r="B4" s="163" t="s">
        <v>24</v>
      </c>
    </row>
    <row r="6" spans="1:3" ht="14.25" x14ac:dyDescent="0.15">
      <c r="A6" s="162" t="s">
        <v>41</v>
      </c>
    </row>
    <row r="8" spans="1:3" x14ac:dyDescent="0.15">
      <c r="B8" s="164" t="s">
        <v>25</v>
      </c>
    </row>
    <row r="9" spans="1:3" x14ac:dyDescent="0.15">
      <c r="B9" s="165" t="s">
        <v>26</v>
      </c>
      <c r="C9" s="165" t="s">
        <v>27</v>
      </c>
    </row>
    <row r="10" spans="1:3" ht="49.5" customHeight="1" x14ac:dyDescent="0.15">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15">
      <c r="B12" s="164" t="s">
        <v>29</v>
      </c>
    </row>
    <row r="13" spans="1:3" x14ac:dyDescent="0.15">
      <c r="B13" s="165" t="s">
        <v>26</v>
      </c>
      <c r="C13" s="165" t="s">
        <v>27</v>
      </c>
    </row>
    <row r="14" spans="1:3" x14ac:dyDescent="0.15">
      <c r="B14" s="166" t="s">
        <v>30</v>
      </c>
      <c r="C14" s="166" t="str">
        <f>様式23号の16!U4</f>
        <v>届出を行う日付を記入してください</v>
      </c>
    </row>
    <row r="15" spans="1:3" x14ac:dyDescent="0.15">
      <c r="B15" s="167" t="s">
        <v>31</v>
      </c>
      <c r="C15" s="166" t="str">
        <f>様式23号の16!U5</f>
        <v/>
      </c>
    </row>
    <row r="16" spans="1:3" x14ac:dyDescent="0.15">
      <c r="B16" s="167" t="s">
        <v>32</v>
      </c>
      <c r="C16" s="167" t="str">
        <f>様式23号の16!U8</f>
        <v>届出者の住所を入力してください(届出日時点)</v>
      </c>
    </row>
    <row r="17" spans="2:3" x14ac:dyDescent="0.15">
      <c r="B17" s="167" t="s">
        <v>33</v>
      </c>
      <c r="C17" s="167" t="str">
        <f>様式23号の16!U11</f>
        <v>届出者(会社名）を入力してください（届出日時点）</v>
      </c>
    </row>
    <row r="18" spans="2:3" x14ac:dyDescent="0.15">
      <c r="B18" s="167" t="s">
        <v>34</v>
      </c>
      <c r="C18" s="167" t="str">
        <f>様式23号の16!U12</f>
        <v>届出者（代表者）の職・氏名を入力してください（届出日時点）</v>
      </c>
    </row>
    <row r="19" spans="2:3" x14ac:dyDescent="0.15">
      <c r="B19" s="167" t="s">
        <v>342</v>
      </c>
      <c r="C19" s="167" t="str">
        <f>様式23号の16!U18</f>
        <v>事業者名を入力してください（届出対象年度の４月１日時点）</v>
      </c>
    </row>
    <row r="20" spans="2:3" x14ac:dyDescent="0.15">
      <c r="B20" s="167" t="s">
        <v>343</v>
      </c>
      <c r="C20" s="167" t="str">
        <f>様式23号の16!U19</f>
        <v/>
      </c>
    </row>
    <row r="21" spans="2:3" x14ac:dyDescent="0.15">
      <c r="B21" s="167" t="s">
        <v>35</v>
      </c>
      <c r="C21" s="167" t="str">
        <f>様式23号の16!U20</f>
        <v>事業所名を入力してください（届出対象年度の４月１日時点）</v>
      </c>
    </row>
    <row r="22" spans="2:3" x14ac:dyDescent="0.15">
      <c r="B22" s="167" t="s">
        <v>344</v>
      </c>
      <c r="C22" s="167" t="str">
        <f>様式23号の16!U21</f>
        <v/>
      </c>
    </row>
    <row r="23" spans="2:3" x14ac:dyDescent="0.15">
      <c r="B23" s="167" t="s">
        <v>36</v>
      </c>
      <c r="C23" s="167" t="str">
        <f>様式23号の16!U22</f>
        <v>事業所の所在地の郵便番号を入力してください</v>
      </c>
    </row>
    <row r="24" spans="2:3" x14ac:dyDescent="0.15">
      <c r="B24" s="167" t="s">
        <v>37</v>
      </c>
      <c r="C24" s="167" t="str">
        <f>様式23号の16!U23</f>
        <v>事業所の所在地を入力してください（届出対象年度の４月１日時点）</v>
      </c>
    </row>
    <row r="25" spans="2:3" x14ac:dyDescent="0.15">
      <c r="B25" s="167" t="s">
        <v>384</v>
      </c>
      <c r="C25" s="167" t="str">
        <f>様式23号の16!U24</f>
        <v>事業者全体の従業員数を入力して下さい（届出対象年度の４月１日時点）</v>
      </c>
    </row>
    <row r="26" spans="2:3" x14ac:dyDescent="0.15">
      <c r="B26" s="167" t="s">
        <v>38</v>
      </c>
      <c r="C26" s="167" t="str">
        <f>様式23号の16!U25</f>
        <v>事業所における従業員数を入力して下さい（届出対象年度の４月１日時点）</v>
      </c>
    </row>
    <row r="27" spans="2:3" x14ac:dyDescent="0.15">
      <c r="B27" s="167" t="s">
        <v>39</v>
      </c>
      <c r="C27" s="167" t="str">
        <f>様式23号の16!U26</f>
        <v>業種名を記入してください</v>
      </c>
    </row>
    <row r="28" spans="2:3" x14ac:dyDescent="0.15">
      <c r="B28" s="167" t="s">
        <v>982</v>
      </c>
      <c r="C28" s="167" t="str">
        <f>様式23号の16!U31</f>
        <v>秘密に係る情報の有無のうち、該当する方を選択してください</v>
      </c>
    </row>
    <row r="29" spans="2:3" x14ac:dyDescent="0.15">
      <c r="B29" s="167" t="s">
        <v>40</v>
      </c>
      <c r="C29" s="167"/>
    </row>
    <row r="30" spans="2:3" x14ac:dyDescent="0.15">
      <c r="B30" s="168"/>
      <c r="C30" s="168"/>
    </row>
    <row r="31" spans="2:3" x14ac:dyDescent="0.15">
      <c r="B31" s="164" t="s">
        <v>1237</v>
      </c>
    </row>
    <row r="32" spans="2:3" x14ac:dyDescent="0.15">
      <c r="B32" s="169" t="s">
        <v>157</v>
      </c>
      <c r="C32" s="169" t="s">
        <v>27</v>
      </c>
    </row>
    <row r="33" spans="1:3" s="238" customFormat="1" ht="11.25" customHeight="1" x14ac:dyDescent="0.15">
      <c r="A33" s="238">
        <v>1</v>
      </c>
      <c r="B33" s="166" t="str">
        <f>IF('別紙1-1'!D10&lt;&gt;0,'別紙1-1'!D10,"")</f>
        <v/>
      </c>
      <c r="C33" s="166" t="str">
        <f>'別紙1-1'!AC10</f>
        <v/>
      </c>
    </row>
    <row r="35" spans="1:3" x14ac:dyDescent="0.15">
      <c r="B35" s="164" t="s">
        <v>1011</v>
      </c>
    </row>
    <row r="36" spans="1:3" x14ac:dyDescent="0.15">
      <c r="B36" s="169" t="s">
        <v>157</v>
      </c>
      <c r="C36" s="169" t="s">
        <v>27</v>
      </c>
    </row>
    <row r="37" spans="1:3" x14ac:dyDescent="0.15">
      <c r="A37" s="156">
        <v>1</v>
      </c>
      <c r="B37" s="166" t="str">
        <f>IF('別紙2-1'!D8&lt;&gt;0,'別紙2-1'!D8,"")</f>
        <v/>
      </c>
      <c r="C37" s="166" t="str">
        <f>'別紙2-1'!O8</f>
        <v/>
      </c>
    </row>
    <row r="38" spans="1:3" x14ac:dyDescent="0.15">
      <c r="A38" s="156">
        <v>2</v>
      </c>
      <c r="B38" s="166" t="str">
        <f>IF('別紙2-1'!D9&lt;&gt;0,'別紙2-1'!D9,"")</f>
        <v/>
      </c>
      <c r="C38" s="166" t="str">
        <f>'別紙2-1'!O9</f>
        <v/>
      </c>
    </row>
    <row r="39" spans="1:3" x14ac:dyDescent="0.15">
      <c r="A39" s="156">
        <v>3</v>
      </c>
      <c r="B39" s="166" t="str">
        <f>IF('別紙2-1'!D10&lt;&gt;0,'別紙2-1'!D10,"")</f>
        <v/>
      </c>
      <c r="C39" s="166" t="str">
        <f>'別紙2-1'!O10</f>
        <v/>
      </c>
    </row>
    <row r="40" spans="1:3" x14ac:dyDescent="0.15">
      <c r="A40" s="156">
        <v>4</v>
      </c>
      <c r="B40" s="166" t="str">
        <f>IF('別紙2-1'!D11&lt;&gt;0,'別紙2-1'!D11,"")</f>
        <v/>
      </c>
      <c r="C40" s="166" t="str">
        <f>'別紙2-1'!O11</f>
        <v/>
      </c>
    </row>
    <row r="41" spans="1:3" x14ac:dyDescent="0.15">
      <c r="A41" s="156">
        <v>5</v>
      </c>
      <c r="B41" s="166" t="str">
        <f>IF('別紙2-1'!D12&lt;&gt;0,'別紙2-1'!D12,"")</f>
        <v/>
      </c>
      <c r="C41" s="166" t="str">
        <f>'別紙2-1'!O12</f>
        <v/>
      </c>
    </row>
    <row r="42" spans="1:3" x14ac:dyDescent="0.15">
      <c r="A42" s="156">
        <v>6</v>
      </c>
      <c r="B42" s="166" t="str">
        <f>IF('別紙2-1'!D13&lt;&gt;0,'別紙2-1'!D13,"")</f>
        <v/>
      </c>
      <c r="C42" s="166" t="str">
        <f>'別紙2-1'!O13</f>
        <v/>
      </c>
    </row>
    <row r="43" spans="1:3" x14ac:dyDescent="0.15">
      <c r="A43" s="156">
        <v>7</v>
      </c>
      <c r="B43" s="166" t="str">
        <f>IF('別紙2-1'!D14&lt;&gt;0,'別紙2-1'!D14,"")</f>
        <v/>
      </c>
      <c r="C43" s="166" t="str">
        <f>'別紙2-1'!O14</f>
        <v/>
      </c>
    </row>
    <row r="44" spans="1:3" x14ac:dyDescent="0.15">
      <c r="A44" s="156">
        <v>8</v>
      </c>
      <c r="B44" s="166" t="str">
        <f>IF('別紙2-1'!D15&lt;&gt;0,'別紙2-1'!D15,"")</f>
        <v/>
      </c>
      <c r="C44" s="166" t="str">
        <f>'別紙2-1'!O15</f>
        <v/>
      </c>
    </row>
    <row r="45" spans="1:3" x14ac:dyDescent="0.15">
      <c r="A45" s="156">
        <v>9</v>
      </c>
      <c r="B45" s="166" t="str">
        <f>IF('別紙2-1'!D16&lt;&gt;0,'別紙2-1'!D16,"")</f>
        <v/>
      </c>
      <c r="C45" s="166" t="str">
        <f>'別紙2-1'!O16</f>
        <v/>
      </c>
    </row>
    <row r="46" spans="1:3" x14ac:dyDescent="0.15">
      <c r="A46" s="156">
        <v>10</v>
      </c>
      <c r="B46" s="166" t="str">
        <f>IF('別紙2-1'!D17&lt;&gt;0,'別紙2-1'!D17,"")</f>
        <v/>
      </c>
      <c r="C46" s="166" t="str">
        <f>'別紙2-1'!O17</f>
        <v/>
      </c>
    </row>
    <row r="47" spans="1:3" x14ac:dyDescent="0.15">
      <c r="A47" s="156">
        <v>11</v>
      </c>
      <c r="B47" s="166" t="str">
        <f>IF('別紙2-1'!D18&lt;&gt;0,'別紙2-1'!D18,"")</f>
        <v/>
      </c>
      <c r="C47" s="166" t="str">
        <f>'別紙2-1'!O18</f>
        <v/>
      </c>
    </row>
    <row r="48" spans="1:3" x14ac:dyDescent="0.15">
      <c r="A48" s="156">
        <v>12</v>
      </c>
      <c r="B48" s="166" t="str">
        <f>IF('別紙2-1'!D19&lt;&gt;0,'別紙2-1'!D19,"")</f>
        <v/>
      </c>
      <c r="C48" s="166" t="str">
        <f>'別紙2-1'!O19</f>
        <v/>
      </c>
    </row>
    <row r="49" spans="1:3" x14ac:dyDescent="0.15">
      <c r="A49" s="156">
        <v>13</v>
      </c>
      <c r="B49" s="166" t="str">
        <f>IF('別紙2-1'!D20&lt;&gt;0,'別紙2-1'!D20,"")</f>
        <v/>
      </c>
      <c r="C49" s="166" t="str">
        <f>'別紙2-1'!O20</f>
        <v/>
      </c>
    </row>
    <row r="50" spans="1:3" x14ac:dyDescent="0.15">
      <c r="A50" s="156">
        <v>14</v>
      </c>
      <c r="B50" s="166" t="str">
        <f>IF('別紙2-1'!D21&lt;&gt;0,'別紙2-1'!D21,"")</f>
        <v/>
      </c>
      <c r="C50" s="166" t="str">
        <f>'別紙2-1'!O21</f>
        <v/>
      </c>
    </row>
    <row r="51" spans="1:3" x14ac:dyDescent="0.15">
      <c r="A51" s="156">
        <v>15</v>
      </c>
      <c r="B51" s="166" t="str">
        <f>IF('別紙2-1'!D22&lt;&gt;0,'別紙2-1'!D22,"")</f>
        <v/>
      </c>
      <c r="C51" s="166" t="str">
        <f>'別紙2-1'!O22</f>
        <v/>
      </c>
    </row>
    <row r="52" spans="1:3" x14ac:dyDescent="0.15">
      <c r="A52" s="156">
        <v>16</v>
      </c>
      <c r="B52" s="166" t="str">
        <f>IF('別紙2-1'!D23&lt;&gt;0,'別紙2-1'!D23,"")</f>
        <v/>
      </c>
      <c r="C52" s="166" t="str">
        <f>'別紙2-1'!O23</f>
        <v/>
      </c>
    </row>
    <row r="53" spans="1:3" x14ac:dyDescent="0.15">
      <c r="A53" s="156">
        <v>17</v>
      </c>
      <c r="B53" s="166" t="str">
        <f>IF('別紙2-1'!D24&lt;&gt;0,'別紙2-1'!D24,"")</f>
        <v/>
      </c>
      <c r="C53" s="166" t="str">
        <f>'別紙2-1'!O24</f>
        <v/>
      </c>
    </row>
    <row r="54" spans="1:3" x14ac:dyDescent="0.15">
      <c r="A54" s="156">
        <v>18</v>
      </c>
      <c r="B54" s="166" t="str">
        <f>IF('別紙2-1'!D25&lt;&gt;0,'別紙2-1'!D25,"")</f>
        <v/>
      </c>
      <c r="C54" s="166" t="str">
        <f>'別紙2-1'!O25</f>
        <v/>
      </c>
    </row>
    <row r="55" spans="1:3" x14ac:dyDescent="0.15">
      <c r="A55" s="156">
        <v>19</v>
      </c>
      <c r="B55" s="166" t="str">
        <f>IF('別紙2-1'!D26&lt;&gt;0,'別紙2-1'!D26,"")</f>
        <v/>
      </c>
      <c r="C55" s="166" t="str">
        <f>'別紙2-1'!O26</f>
        <v/>
      </c>
    </row>
    <row r="56" spans="1:3" x14ac:dyDescent="0.15">
      <c r="A56" s="156">
        <v>20</v>
      </c>
      <c r="B56" s="166" t="str">
        <f>IF('別紙2-1'!D27&lt;&gt;0,'別紙2-1'!D27,"")</f>
        <v/>
      </c>
      <c r="C56" s="166" t="str">
        <f>'別紙2-1'!O27</f>
        <v/>
      </c>
    </row>
    <row r="57" spans="1:3" x14ac:dyDescent="0.15">
      <c r="A57" s="156">
        <v>21</v>
      </c>
      <c r="B57" s="166" t="str">
        <f>IF('別紙2-1'!D40&lt;&gt;0,'別紙2-1'!D40,"")</f>
        <v/>
      </c>
      <c r="C57" s="166" t="str">
        <f>'別紙2-1'!O40</f>
        <v/>
      </c>
    </row>
    <row r="58" spans="1:3" x14ac:dyDescent="0.15">
      <c r="A58" s="156">
        <v>22</v>
      </c>
      <c r="B58" s="166" t="str">
        <f>IF('別紙2-1'!D41&lt;&gt;0,'別紙2-1'!D41,"")</f>
        <v/>
      </c>
      <c r="C58" s="166" t="str">
        <f>'別紙2-1'!O41</f>
        <v/>
      </c>
    </row>
    <row r="59" spans="1:3" x14ac:dyDescent="0.15">
      <c r="A59" s="156">
        <v>23</v>
      </c>
      <c r="B59" s="166" t="str">
        <f>IF('別紙2-1'!D42&lt;&gt;0,'別紙2-1'!D42,"")</f>
        <v/>
      </c>
      <c r="C59" s="166" t="str">
        <f>'別紙2-1'!O42</f>
        <v/>
      </c>
    </row>
    <row r="60" spans="1:3" x14ac:dyDescent="0.15">
      <c r="A60" s="156">
        <v>24</v>
      </c>
      <c r="B60" s="166" t="str">
        <f>IF('別紙2-1'!D43&lt;&gt;0,'別紙2-1'!D43,"")</f>
        <v/>
      </c>
      <c r="C60" s="166" t="str">
        <f>'別紙2-1'!O43</f>
        <v/>
      </c>
    </row>
    <row r="61" spans="1:3" x14ac:dyDescent="0.15">
      <c r="A61" s="156">
        <v>25</v>
      </c>
      <c r="B61" s="166" t="str">
        <f>IF('別紙2-1'!D44&lt;&gt;0,'別紙2-1'!D44,"")</f>
        <v/>
      </c>
      <c r="C61" s="166" t="str">
        <f>'別紙2-1'!O44</f>
        <v/>
      </c>
    </row>
    <row r="62" spans="1:3" x14ac:dyDescent="0.15">
      <c r="A62" s="156">
        <v>26</v>
      </c>
      <c r="B62" s="166" t="str">
        <f>IF('別紙2-1'!D45&lt;&gt;0,'別紙2-1'!D45,"")</f>
        <v/>
      </c>
      <c r="C62" s="166" t="str">
        <f>'別紙2-1'!O45</f>
        <v/>
      </c>
    </row>
    <row r="63" spans="1:3" x14ac:dyDescent="0.15">
      <c r="A63" s="156">
        <v>27</v>
      </c>
      <c r="B63" s="166" t="str">
        <f>IF('別紙2-1'!D46&lt;&gt;0,'別紙2-1'!D46,"")</f>
        <v/>
      </c>
      <c r="C63" s="166" t="str">
        <f>'別紙2-1'!O46</f>
        <v/>
      </c>
    </row>
    <row r="64" spans="1:3" x14ac:dyDescent="0.15">
      <c r="A64" s="156">
        <v>28</v>
      </c>
      <c r="B64" s="166" t="str">
        <f>IF('別紙2-1'!D47&lt;&gt;0,'別紙2-1'!D47,"")</f>
        <v/>
      </c>
      <c r="C64" s="166" t="str">
        <f>'別紙2-1'!O47</f>
        <v/>
      </c>
    </row>
    <row r="65" spans="1:3" x14ac:dyDescent="0.15">
      <c r="A65" s="156">
        <v>29</v>
      </c>
      <c r="B65" s="166" t="str">
        <f>IF('別紙2-1'!D48&lt;&gt;0,'別紙2-1'!D48,"")</f>
        <v/>
      </c>
      <c r="C65" s="166" t="str">
        <f>'別紙2-1'!O48</f>
        <v/>
      </c>
    </row>
    <row r="66" spans="1:3" x14ac:dyDescent="0.15">
      <c r="A66" s="156">
        <v>30</v>
      </c>
      <c r="B66" s="166" t="str">
        <f>IF('別紙2-1'!D49&lt;&gt;0,'別紙2-1'!D49,"")</f>
        <v/>
      </c>
      <c r="C66" s="166" t="str">
        <f>'別紙2-1'!O49</f>
        <v/>
      </c>
    </row>
    <row r="67" spans="1:3" x14ac:dyDescent="0.15">
      <c r="A67" s="156">
        <v>31</v>
      </c>
      <c r="B67" s="166" t="str">
        <f>IF('別紙2-1'!D50&lt;&gt;0,'別紙2-1'!D50,"")</f>
        <v/>
      </c>
      <c r="C67" s="166" t="str">
        <f>'別紙2-1'!O50</f>
        <v/>
      </c>
    </row>
    <row r="68" spans="1:3" x14ac:dyDescent="0.15">
      <c r="A68" s="156">
        <v>32</v>
      </c>
      <c r="B68" s="166" t="str">
        <f>IF('別紙2-1'!D51&lt;&gt;0,'別紙2-1'!D51,"")</f>
        <v/>
      </c>
      <c r="C68" s="166" t="str">
        <f>'別紙2-1'!O51</f>
        <v/>
      </c>
    </row>
    <row r="69" spans="1:3" x14ac:dyDescent="0.15">
      <c r="A69" s="156">
        <v>33</v>
      </c>
      <c r="B69" s="166" t="str">
        <f>IF('別紙2-1'!D52&lt;&gt;0,'別紙2-1'!D52,"")</f>
        <v/>
      </c>
      <c r="C69" s="166" t="str">
        <f>'別紙2-1'!O52</f>
        <v/>
      </c>
    </row>
    <row r="70" spans="1:3" x14ac:dyDescent="0.15">
      <c r="A70" s="156">
        <v>34</v>
      </c>
      <c r="B70" s="166" t="str">
        <f>IF('別紙2-1'!D53&lt;&gt;0,'別紙2-1'!D53,"")</f>
        <v/>
      </c>
      <c r="C70" s="166" t="str">
        <f>'別紙2-1'!O53</f>
        <v/>
      </c>
    </row>
    <row r="71" spans="1:3" x14ac:dyDescent="0.15">
      <c r="A71" s="156">
        <v>35</v>
      </c>
      <c r="B71" s="166" t="str">
        <f>IF('別紙2-1'!D54&lt;&gt;0,'別紙2-1'!D54,"")</f>
        <v/>
      </c>
      <c r="C71" s="166" t="str">
        <f>'別紙2-1'!O54</f>
        <v/>
      </c>
    </row>
    <row r="72" spans="1:3" x14ac:dyDescent="0.15">
      <c r="A72" s="156">
        <v>36</v>
      </c>
      <c r="B72" s="166" t="str">
        <f>IF('別紙2-1'!D55&lt;&gt;0,'別紙2-1'!D55,"")</f>
        <v/>
      </c>
      <c r="C72" s="166" t="str">
        <f>'別紙2-1'!O55</f>
        <v/>
      </c>
    </row>
    <row r="73" spans="1:3" x14ac:dyDescent="0.15">
      <c r="A73" s="156">
        <v>37</v>
      </c>
      <c r="B73" s="166" t="str">
        <f>IF('別紙2-1'!D56&lt;&gt;0,'別紙2-1'!D56,"")</f>
        <v/>
      </c>
      <c r="C73" s="166" t="str">
        <f>'別紙2-1'!O56</f>
        <v/>
      </c>
    </row>
    <row r="74" spans="1:3" x14ac:dyDescent="0.15">
      <c r="A74" s="156">
        <v>38</v>
      </c>
      <c r="B74" s="166" t="str">
        <f>IF('別紙2-1'!D57&lt;&gt;0,'別紙2-1'!D57,"")</f>
        <v/>
      </c>
      <c r="C74" s="166" t="str">
        <f>'別紙2-1'!O57</f>
        <v/>
      </c>
    </row>
    <row r="75" spans="1:3" x14ac:dyDescent="0.15">
      <c r="A75" s="156">
        <v>39</v>
      </c>
      <c r="B75" s="166" t="str">
        <f>IF('別紙2-1'!D58&lt;&gt;0,'別紙2-1'!D58,"")</f>
        <v/>
      </c>
      <c r="C75" s="166" t="str">
        <f>'別紙2-1'!O58</f>
        <v/>
      </c>
    </row>
    <row r="76" spans="1:3" x14ac:dyDescent="0.15">
      <c r="A76" s="156">
        <v>40</v>
      </c>
      <c r="B76" s="166" t="str">
        <f>IF('別紙2-1'!D59&lt;&gt;0,'別紙2-1'!D59,"")</f>
        <v/>
      </c>
      <c r="C76" s="166" t="str">
        <f>'別紙2-1'!O59</f>
        <v/>
      </c>
    </row>
    <row r="77" spans="1:3" x14ac:dyDescent="0.15">
      <c r="A77" s="156">
        <v>41</v>
      </c>
      <c r="B77" s="166" t="str">
        <f>IF('別紙2-1'!D72&lt;&gt;0,'別紙2-1'!D72,"")</f>
        <v/>
      </c>
      <c r="C77" s="166" t="str">
        <f>'別紙2-1'!O72</f>
        <v/>
      </c>
    </row>
    <row r="78" spans="1:3" x14ac:dyDescent="0.15">
      <c r="A78" s="156">
        <v>42</v>
      </c>
      <c r="B78" s="166" t="str">
        <f>IF('別紙2-1'!D73&lt;&gt;0,'別紙2-1'!D73,"")</f>
        <v/>
      </c>
      <c r="C78" s="166" t="str">
        <f>'別紙2-1'!O73</f>
        <v/>
      </c>
    </row>
    <row r="79" spans="1:3" x14ac:dyDescent="0.15">
      <c r="A79" s="156">
        <v>43</v>
      </c>
      <c r="B79" s="166" t="str">
        <f>IF('別紙2-1'!D74&lt;&gt;0,'別紙2-1'!D74,"")</f>
        <v/>
      </c>
      <c r="C79" s="166" t="str">
        <f>'別紙2-1'!O74</f>
        <v/>
      </c>
    </row>
    <row r="80" spans="1:3" x14ac:dyDescent="0.15">
      <c r="A80" s="156">
        <v>44</v>
      </c>
      <c r="B80" s="166" t="str">
        <f>IF('別紙2-1'!D75&lt;&gt;0,'別紙2-1'!D75,"")</f>
        <v/>
      </c>
      <c r="C80" s="166" t="str">
        <f>'別紙2-1'!O75</f>
        <v/>
      </c>
    </row>
    <row r="81" spans="1:3" x14ac:dyDescent="0.15">
      <c r="A81" s="156">
        <v>45</v>
      </c>
      <c r="B81" s="166" t="str">
        <f>IF('別紙2-1'!D76&lt;&gt;0,'別紙2-1'!D76,"")</f>
        <v/>
      </c>
      <c r="C81" s="166" t="str">
        <f>'別紙2-1'!O76</f>
        <v/>
      </c>
    </row>
    <row r="82" spans="1:3" x14ac:dyDescent="0.15">
      <c r="A82" s="156">
        <v>46</v>
      </c>
      <c r="B82" s="166" t="str">
        <f>IF('別紙2-1'!D77&lt;&gt;0,'別紙2-1'!D77,"")</f>
        <v/>
      </c>
      <c r="C82" s="166" t="str">
        <f>'別紙2-1'!O77</f>
        <v/>
      </c>
    </row>
    <row r="83" spans="1:3" x14ac:dyDescent="0.15">
      <c r="A83" s="156">
        <v>47</v>
      </c>
      <c r="B83" s="166" t="str">
        <f>IF('別紙2-1'!D78&lt;&gt;0,'別紙2-1'!D78,"")</f>
        <v/>
      </c>
      <c r="C83" s="166" t="str">
        <f>'別紙2-1'!O78</f>
        <v/>
      </c>
    </row>
    <row r="84" spans="1:3" x14ac:dyDescent="0.15">
      <c r="A84" s="156">
        <v>48</v>
      </c>
      <c r="B84" s="166" t="str">
        <f>IF('別紙2-1'!D79&lt;&gt;0,'別紙2-1'!D79,"")</f>
        <v/>
      </c>
      <c r="C84" s="166" t="str">
        <f>'別紙2-1'!O79</f>
        <v/>
      </c>
    </row>
    <row r="85" spans="1:3" x14ac:dyDescent="0.15">
      <c r="A85" s="156">
        <v>49</v>
      </c>
      <c r="B85" s="166" t="str">
        <f>IF('別紙2-1'!D80&lt;&gt;0,'別紙2-1'!D80,"")</f>
        <v/>
      </c>
      <c r="C85" s="166" t="str">
        <f>'別紙2-1'!O80</f>
        <v/>
      </c>
    </row>
    <row r="86" spans="1:3" x14ac:dyDescent="0.15">
      <c r="A86" s="156">
        <v>50</v>
      </c>
      <c r="B86" s="166" t="str">
        <f>IF('別紙2-1'!D81&lt;&gt;0,'別紙2-1'!D81,"")</f>
        <v/>
      </c>
      <c r="C86" s="166" t="str">
        <f>'別紙2-1'!O81</f>
        <v/>
      </c>
    </row>
    <row r="87" spans="1:3" x14ac:dyDescent="0.15">
      <c r="A87" s="156">
        <v>51</v>
      </c>
      <c r="B87" s="166" t="str">
        <f>IF('別紙2-1'!D82&lt;&gt;0,'別紙2-1'!D82,"")</f>
        <v/>
      </c>
      <c r="C87" s="166" t="str">
        <f>'別紙2-1'!O82</f>
        <v/>
      </c>
    </row>
    <row r="88" spans="1:3" x14ac:dyDescent="0.15">
      <c r="A88" s="156">
        <v>52</v>
      </c>
      <c r="B88" s="166" t="str">
        <f>IF('別紙2-1'!D83&lt;&gt;0,'別紙2-1'!D83,"")</f>
        <v/>
      </c>
      <c r="C88" s="166" t="str">
        <f>'別紙2-1'!O83</f>
        <v/>
      </c>
    </row>
    <row r="89" spans="1:3" x14ac:dyDescent="0.15">
      <c r="A89" s="156">
        <v>53</v>
      </c>
      <c r="B89" s="166" t="str">
        <f>IF('別紙2-1'!D84&lt;&gt;0,'別紙2-1'!D84,"")</f>
        <v/>
      </c>
      <c r="C89" s="166" t="str">
        <f>'別紙2-1'!O84</f>
        <v/>
      </c>
    </row>
    <row r="90" spans="1:3" x14ac:dyDescent="0.15">
      <c r="A90" s="156">
        <v>54</v>
      </c>
      <c r="B90" s="166" t="str">
        <f>IF('別紙2-1'!D85&lt;&gt;0,'別紙2-1'!D85,"")</f>
        <v/>
      </c>
      <c r="C90" s="166" t="str">
        <f>'別紙2-1'!O85</f>
        <v/>
      </c>
    </row>
    <row r="91" spans="1:3" x14ac:dyDescent="0.15">
      <c r="A91" s="156">
        <v>55</v>
      </c>
      <c r="B91" s="166" t="str">
        <f>IF('別紙2-1'!D86&lt;&gt;0,'別紙2-1'!D86,"")</f>
        <v/>
      </c>
      <c r="C91" s="166" t="str">
        <f>'別紙2-1'!O86</f>
        <v/>
      </c>
    </row>
    <row r="92" spans="1:3" x14ac:dyDescent="0.15">
      <c r="A92" s="156">
        <v>56</v>
      </c>
      <c r="B92" s="166" t="str">
        <f>IF('別紙2-1'!D87&lt;&gt;0,'別紙2-1'!D87,"")</f>
        <v/>
      </c>
      <c r="C92" s="166" t="str">
        <f>'別紙2-1'!O87</f>
        <v/>
      </c>
    </row>
    <row r="93" spans="1:3" x14ac:dyDescent="0.15">
      <c r="A93" s="156">
        <v>57</v>
      </c>
      <c r="B93" s="166" t="str">
        <f>IF('別紙2-1'!D88&lt;&gt;0,'別紙2-1'!D88,"")</f>
        <v/>
      </c>
      <c r="C93" s="166" t="str">
        <f>'別紙2-1'!O88</f>
        <v/>
      </c>
    </row>
    <row r="94" spans="1:3" x14ac:dyDescent="0.15">
      <c r="A94" s="156">
        <v>58</v>
      </c>
      <c r="B94" s="166" t="str">
        <f>IF('別紙2-1'!D89&lt;&gt;0,'別紙2-1'!D89,"")</f>
        <v/>
      </c>
      <c r="C94" s="166" t="str">
        <f>'別紙2-1'!O89</f>
        <v/>
      </c>
    </row>
    <row r="95" spans="1:3" x14ac:dyDescent="0.15">
      <c r="A95" s="156">
        <v>59</v>
      </c>
      <c r="B95" s="166" t="str">
        <f>IF('別紙2-1'!D90&lt;&gt;0,'別紙2-1'!D90,"")</f>
        <v/>
      </c>
      <c r="C95" s="166" t="str">
        <f>'別紙2-1'!O90</f>
        <v/>
      </c>
    </row>
    <row r="96" spans="1:3" x14ac:dyDescent="0.15">
      <c r="A96" s="156">
        <v>60</v>
      </c>
      <c r="B96" s="166" t="str">
        <f>IF('別紙2-1'!D91&lt;&gt;0,'別紙2-1'!D91,"")</f>
        <v/>
      </c>
      <c r="C96" s="166" t="str">
        <f>'別紙2-1'!O91</f>
        <v/>
      </c>
    </row>
    <row r="97" spans="1:3" x14ac:dyDescent="0.15">
      <c r="A97" s="156">
        <v>61</v>
      </c>
      <c r="B97" s="166" t="str">
        <f>IF('別紙2-1'!D104&lt;&gt;0,'別紙2-1'!D104,"")</f>
        <v/>
      </c>
      <c r="C97" s="166" t="str">
        <f>'別紙2-1'!O104</f>
        <v/>
      </c>
    </row>
    <row r="98" spans="1:3" x14ac:dyDescent="0.15">
      <c r="A98" s="156">
        <v>62</v>
      </c>
      <c r="B98" s="166" t="str">
        <f>IF('別紙2-1'!D105&lt;&gt;0,'別紙2-1'!D105,"")</f>
        <v/>
      </c>
      <c r="C98" s="166" t="str">
        <f>'別紙2-1'!O105</f>
        <v/>
      </c>
    </row>
    <row r="99" spans="1:3" x14ac:dyDescent="0.15">
      <c r="A99" s="156">
        <v>63</v>
      </c>
      <c r="B99" s="166" t="str">
        <f>IF('別紙2-1'!D106&lt;&gt;0,'別紙2-1'!D106,"")</f>
        <v/>
      </c>
      <c r="C99" s="166" t="str">
        <f>'別紙2-1'!O106</f>
        <v/>
      </c>
    </row>
    <row r="100" spans="1:3" x14ac:dyDescent="0.15">
      <c r="A100" s="156">
        <v>64</v>
      </c>
      <c r="B100" s="166" t="str">
        <f>IF('別紙2-1'!D107&lt;&gt;0,'別紙2-1'!D107,"")</f>
        <v/>
      </c>
      <c r="C100" s="166" t="str">
        <f>'別紙2-1'!O107</f>
        <v/>
      </c>
    </row>
    <row r="101" spans="1:3" x14ac:dyDescent="0.15">
      <c r="A101" s="156">
        <v>65</v>
      </c>
      <c r="B101" s="166" t="str">
        <f>IF('別紙2-1'!D108&lt;&gt;0,'別紙2-1'!D108,"")</f>
        <v/>
      </c>
      <c r="C101" s="166" t="str">
        <f>'別紙2-1'!O108</f>
        <v/>
      </c>
    </row>
    <row r="102" spans="1:3" x14ac:dyDescent="0.15">
      <c r="A102" s="156">
        <v>66</v>
      </c>
      <c r="B102" s="166" t="str">
        <f>IF('別紙2-1'!D109&lt;&gt;0,'別紙2-1'!D109,"")</f>
        <v/>
      </c>
      <c r="C102" s="166" t="str">
        <f>'別紙2-1'!O109</f>
        <v/>
      </c>
    </row>
    <row r="103" spans="1:3" x14ac:dyDescent="0.15">
      <c r="A103" s="156">
        <v>67</v>
      </c>
      <c r="B103" s="166" t="str">
        <f>IF('別紙2-1'!D110&lt;&gt;0,'別紙2-1'!D110,"")</f>
        <v/>
      </c>
      <c r="C103" s="166" t="str">
        <f>'別紙2-1'!O110</f>
        <v/>
      </c>
    </row>
    <row r="104" spans="1:3" x14ac:dyDescent="0.15">
      <c r="A104" s="156">
        <v>68</v>
      </c>
      <c r="B104" s="166" t="str">
        <f>IF('別紙2-1'!D111&lt;&gt;0,'別紙2-1'!D111,"")</f>
        <v/>
      </c>
      <c r="C104" s="166" t="str">
        <f>'別紙2-1'!O111</f>
        <v/>
      </c>
    </row>
    <row r="105" spans="1:3" x14ac:dyDescent="0.15">
      <c r="A105" s="156">
        <v>69</v>
      </c>
      <c r="B105" s="166" t="str">
        <f>IF('別紙2-1'!D112&lt;&gt;0,'別紙2-1'!D112,"")</f>
        <v/>
      </c>
      <c r="C105" s="166" t="str">
        <f>'別紙2-1'!O112</f>
        <v/>
      </c>
    </row>
    <row r="106" spans="1:3" x14ac:dyDescent="0.15">
      <c r="A106" s="156">
        <v>70</v>
      </c>
      <c r="B106" s="166" t="str">
        <f>IF('別紙2-1'!D113&lt;&gt;0,'別紙2-1'!D113,"")</f>
        <v/>
      </c>
      <c r="C106" s="166" t="str">
        <f>'別紙2-1'!O113</f>
        <v/>
      </c>
    </row>
    <row r="107" spans="1:3" x14ac:dyDescent="0.15">
      <c r="A107" s="156">
        <v>71</v>
      </c>
      <c r="B107" s="166" t="str">
        <f>IF('別紙2-1'!D114&lt;&gt;0,'別紙2-1'!D114,"")</f>
        <v/>
      </c>
      <c r="C107" s="166" t="str">
        <f>'別紙2-1'!O114</f>
        <v/>
      </c>
    </row>
    <row r="108" spans="1:3" x14ac:dyDescent="0.15">
      <c r="A108" s="156">
        <v>72</v>
      </c>
      <c r="B108" s="166" t="str">
        <f>IF('別紙2-1'!D115&lt;&gt;0,'別紙2-1'!D115,"")</f>
        <v/>
      </c>
      <c r="C108" s="166" t="str">
        <f>'別紙2-1'!O115</f>
        <v/>
      </c>
    </row>
    <row r="109" spans="1:3" x14ac:dyDescent="0.15">
      <c r="A109" s="156">
        <v>73</v>
      </c>
      <c r="B109" s="166" t="str">
        <f>IF('別紙2-1'!D116&lt;&gt;0,'別紙2-1'!D116,"")</f>
        <v/>
      </c>
      <c r="C109" s="166" t="str">
        <f>'別紙2-1'!O116</f>
        <v/>
      </c>
    </row>
    <row r="110" spans="1:3" x14ac:dyDescent="0.15">
      <c r="A110" s="156">
        <v>74</v>
      </c>
      <c r="B110" s="166" t="str">
        <f>IF('別紙2-1'!D117&lt;&gt;0,'別紙2-1'!D117,"")</f>
        <v/>
      </c>
      <c r="C110" s="166" t="str">
        <f>'別紙2-1'!O117</f>
        <v/>
      </c>
    </row>
    <row r="111" spans="1:3" x14ac:dyDescent="0.15">
      <c r="A111" s="156">
        <v>75</v>
      </c>
      <c r="B111" s="166" t="str">
        <f>IF('別紙2-1'!D118&lt;&gt;0,'別紙2-1'!D118,"")</f>
        <v/>
      </c>
      <c r="C111" s="166" t="str">
        <f>'別紙2-1'!O118</f>
        <v/>
      </c>
    </row>
    <row r="112" spans="1:3" x14ac:dyDescent="0.15">
      <c r="A112" s="156">
        <v>76</v>
      </c>
      <c r="B112" s="166" t="str">
        <f>IF('別紙2-1'!D119&lt;&gt;0,'別紙2-1'!D119,"")</f>
        <v/>
      </c>
      <c r="C112" s="166" t="str">
        <f>'別紙2-1'!O119</f>
        <v/>
      </c>
    </row>
    <row r="113" spans="1:3" x14ac:dyDescent="0.15">
      <c r="A113" s="156">
        <v>77</v>
      </c>
      <c r="B113" s="166" t="str">
        <f>IF('別紙2-1'!D120&lt;&gt;0,'別紙2-1'!D120,"")</f>
        <v/>
      </c>
      <c r="C113" s="166" t="str">
        <f>'別紙2-1'!O120</f>
        <v/>
      </c>
    </row>
    <row r="114" spans="1:3" x14ac:dyDescent="0.15">
      <c r="A114" s="156">
        <v>78</v>
      </c>
      <c r="B114" s="166" t="str">
        <f>IF('別紙2-1'!D121&lt;&gt;0,'別紙2-1'!D121,"")</f>
        <v/>
      </c>
      <c r="C114" s="166" t="str">
        <f>'別紙2-1'!O121</f>
        <v/>
      </c>
    </row>
    <row r="115" spans="1:3" x14ac:dyDescent="0.15">
      <c r="A115" s="156">
        <v>79</v>
      </c>
      <c r="B115" s="166" t="str">
        <f>IF('別紙2-1'!D122&lt;&gt;0,'別紙2-1'!D122,"")</f>
        <v/>
      </c>
      <c r="C115" s="166" t="str">
        <f>'別紙2-1'!O122</f>
        <v/>
      </c>
    </row>
    <row r="116" spans="1:3" x14ac:dyDescent="0.15">
      <c r="A116" s="156">
        <v>80</v>
      </c>
      <c r="B116" s="166" t="str">
        <f>IF('別紙2-1'!D123&lt;&gt;0,'別紙2-1'!D123,"")</f>
        <v/>
      </c>
      <c r="C116" s="166" t="str">
        <f>'別紙2-1'!O123</f>
        <v/>
      </c>
    </row>
    <row r="117" spans="1:3" x14ac:dyDescent="0.15">
      <c r="A117" s="156">
        <v>81</v>
      </c>
      <c r="B117" s="166" t="str">
        <f>IF('別紙2-1'!D136&lt;&gt;0,'別紙2-1'!D136,"")</f>
        <v/>
      </c>
      <c r="C117" s="166" t="str">
        <f>'別紙2-1'!O136</f>
        <v/>
      </c>
    </row>
    <row r="118" spans="1:3" x14ac:dyDescent="0.15">
      <c r="A118" s="156">
        <v>82</v>
      </c>
      <c r="B118" s="166" t="str">
        <f>IF('別紙2-1'!D137&lt;&gt;0,'別紙2-1'!D137,"")</f>
        <v/>
      </c>
      <c r="C118" s="166" t="str">
        <f>'別紙2-1'!O137</f>
        <v/>
      </c>
    </row>
    <row r="119" spans="1:3" x14ac:dyDescent="0.15">
      <c r="A119" s="156">
        <v>83</v>
      </c>
      <c r="B119" s="166" t="str">
        <f>IF('別紙2-1'!D138&lt;&gt;0,'別紙2-1'!D138,"")</f>
        <v/>
      </c>
      <c r="C119" s="166" t="str">
        <f>'別紙2-1'!O138</f>
        <v/>
      </c>
    </row>
    <row r="120" spans="1:3" x14ac:dyDescent="0.15">
      <c r="A120" s="156">
        <v>84</v>
      </c>
      <c r="B120" s="166" t="str">
        <f>IF('別紙2-1'!D139&lt;&gt;0,'別紙2-1'!D139,"")</f>
        <v/>
      </c>
      <c r="C120" s="166" t="str">
        <f>'別紙2-1'!O139</f>
        <v/>
      </c>
    </row>
    <row r="121" spans="1:3" x14ac:dyDescent="0.15">
      <c r="A121" s="156">
        <v>85</v>
      </c>
      <c r="B121" s="166" t="str">
        <f>IF('別紙2-1'!D140&lt;&gt;0,'別紙2-1'!D140,"")</f>
        <v/>
      </c>
      <c r="C121" s="166" t="str">
        <f>'別紙2-1'!O140</f>
        <v/>
      </c>
    </row>
    <row r="122" spans="1:3" x14ac:dyDescent="0.15">
      <c r="A122" s="156">
        <v>86</v>
      </c>
      <c r="B122" s="166" t="str">
        <f>IF('別紙2-1'!D141&lt;&gt;0,'別紙2-1'!D141,"")</f>
        <v/>
      </c>
      <c r="C122" s="166" t="str">
        <f>'別紙2-1'!O141</f>
        <v/>
      </c>
    </row>
    <row r="123" spans="1:3" x14ac:dyDescent="0.15">
      <c r="A123" s="156">
        <v>87</v>
      </c>
      <c r="B123" s="166" t="str">
        <f>IF('別紙2-1'!D142&lt;&gt;0,'別紙2-1'!D142,"")</f>
        <v/>
      </c>
      <c r="C123" s="166" t="str">
        <f>'別紙2-1'!O142</f>
        <v/>
      </c>
    </row>
    <row r="124" spans="1:3" x14ac:dyDescent="0.15">
      <c r="A124" s="156">
        <v>88</v>
      </c>
      <c r="B124" s="166" t="str">
        <f>IF('別紙2-1'!D143&lt;&gt;0,'別紙2-1'!D143,"")</f>
        <v/>
      </c>
      <c r="C124" s="166" t="str">
        <f>'別紙2-1'!O143</f>
        <v/>
      </c>
    </row>
    <row r="125" spans="1:3" x14ac:dyDescent="0.15">
      <c r="A125" s="156">
        <v>89</v>
      </c>
      <c r="B125" s="166" t="str">
        <f>IF('別紙2-1'!D144&lt;&gt;0,'別紙2-1'!D144,"")</f>
        <v/>
      </c>
      <c r="C125" s="166" t="str">
        <f>'別紙2-1'!O144</f>
        <v/>
      </c>
    </row>
    <row r="126" spans="1:3" x14ac:dyDescent="0.15">
      <c r="A126" s="156">
        <v>90</v>
      </c>
      <c r="B126" s="166" t="str">
        <f>IF('別紙2-1'!D145&lt;&gt;0,'別紙2-1'!D145,"")</f>
        <v/>
      </c>
      <c r="C126" s="166" t="str">
        <f>'別紙2-1'!O145</f>
        <v/>
      </c>
    </row>
    <row r="127" spans="1:3" x14ac:dyDescent="0.15">
      <c r="A127" s="156">
        <v>91</v>
      </c>
      <c r="B127" s="166" t="str">
        <f>IF('別紙2-1'!D146&lt;&gt;0,'別紙2-1'!D146,"")</f>
        <v/>
      </c>
      <c r="C127" s="166" t="str">
        <f>'別紙2-1'!O146</f>
        <v/>
      </c>
    </row>
    <row r="128" spans="1:3" x14ac:dyDescent="0.15">
      <c r="A128" s="156">
        <v>92</v>
      </c>
      <c r="B128" s="166" t="str">
        <f>IF('別紙2-1'!D147&lt;&gt;0,'別紙2-1'!D147,"")</f>
        <v/>
      </c>
      <c r="C128" s="166" t="str">
        <f>'別紙2-1'!O147</f>
        <v/>
      </c>
    </row>
    <row r="129" spans="1:3" x14ac:dyDescent="0.15">
      <c r="A129" s="156">
        <v>93</v>
      </c>
      <c r="B129" s="166" t="str">
        <f>IF('別紙2-1'!D148&lt;&gt;0,'別紙2-1'!D148,"")</f>
        <v/>
      </c>
      <c r="C129" s="166" t="str">
        <f>'別紙2-1'!O148</f>
        <v/>
      </c>
    </row>
    <row r="130" spans="1:3" x14ac:dyDescent="0.15">
      <c r="A130" s="156">
        <v>94</v>
      </c>
      <c r="B130" s="166" t="str">
        <f>IF('別紙2-1'!D149&lt;&gt;0,'別紙2-1'!D149,"")</f>
        <v/>
      </c>
      <c r="C130" s="166" t="str">
        <f>'別紙2-1'!O149</f>
        <v/>
      </c>
    </row>
    <row r="131" spans="1:3" x14ac:dyDescent="0.15">
      <c r="A131" s="156">
        <v>95</v>
      </c>
      <c r="B131" s="166" t="str">
        <f>IF('別紙2-1'!D150&lt;&gt;0,'別紙2-1'!D150,"")</f>
        <v/>
      </c>
      <c r="C131" s="166" t="str">
        <f>'別紙2-1'!O150</f>
        <v/>
      </c>
    </row>
    <row r="132" spans="1:3" x14ac:dyDescent="0.15">
      <c r="A132" s="156">
        <v>96</v>
      </c>
      <c r="B132" s="166" t="str">
        <f>IF('別紙2-1'!D151&lt;&gt;0,'別紙2-1'!D151,"")</f>
        <v/>
      </c>
      <c r="C132" s="166" t="str">
        <f>'別紙2-1'!O151</f>
        <v/>
      </c>
    </row>
    <row r="133" spans="1:3" x14ac:dyDescent="0.15">
      <c r="A133" s="156">
        <v>97</v>
      </c>
      <c r="B133" s="166" t="str">
        <f>IF('別紙2-1'!D152&lt;&gt;0,'別紙2-1'!D152,"")</f>
        <v/>
      </c>
      <c r="C133" s="166" t="str">
        <f>'別紙2-1'!O152</f>
        <v/>
      </c>
    </row>
    <row r="134" spans="1:3" x14ac:dyDescent="0.15">
      <c r="A134" s="156">
        <v>98</v>
      </c>
      <c r="B134" s="166" t="str">
        <f>IF('別紙2-1'!D153&lt;&gt;0,'別紙2-1'!D153,"")</f>
        <v/>
      </c>
      <c r="C134" s="166" t="str">
        <f>'別紙2-1'!O153</f>
        <v/>
      </c>
    </row>
    <row r="135" spans="1:3" x14ac:dyDescent="0.15">
      <c r="A135" s="156">
        <v>99</v>
      </c>
      <c r="B135" s="166" t="str">
        <f>IF('別紙2-1'!D154&lt;&gt;0,'別紙2-1'!D154,"")</f>
        <v/>
      </c>
      <c r="C135" s="166" t="str">
        <f>'別紙2-1'!O154</f>
        <v/>
      </c>
    </row>
    <row r="136" spans="1:3" x14ac:dyDescent="0.15">
      <c r="A136" s="156">
        <v>100</v>
      </c>
      <c r="B136" s="166" t="str">
        <f>IF('別紙2-1'!D155&lt;&gt;0,'別紙2-1'!D155,"")</f>
        <v/>
      </c>
      <c r="C136" s="166"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workbookViewId="0">
      <pane xSplit="1" topLeftCell="B1" activePane="topRight" state="frozen"/>
      <selection activeCell="D21" sqref="D21"/>
      <selection pane="topRight" activeCell="E8" sqref="E8"/>
    </sheetView>
  </sheetViews>
  <sheetFormatPr defaultColWidth="9" defaultRowHeight="13.5" x14ac:dyDescent="0.15"/>
  <cols>
    <col min="1" max="1" width="2.625" style="63" customWidth="1"/>
    <col min="2" max="2" width="11.125" style="63" customWidth="1"/>
    <col min="3" max="3" width="7.25" style="49" customWidth="1"/>
    <col min="4" max="5" width="11.25" style="49" customWidth="1"/>
    <col min="6" max="6" width="9.5" style="49" customWidth="1"/>
    <col min="7" max="17" width="9" style="49"/>
    <col min="18" max="18" width="21.75" style="49" customWidth="1"/>
    <col min="19" max="19" width="11.5" style="49" customWidth="1"/>
    <col min="20" max="20" width="11.125" style="49" customWidth="1"/>
    <col min="21" max="21" width="11.375" style="49" customWidth="1"/>
    <col min="22" max="22" width="11" style="49" customWidth="1"/>
    <col min="23" max="23" width="11.125" style="49" customWidth="1"/>
    <col min="24" max="24" width="11" style="49" customWidth="1"/>
    <col min="25" max="25" width="12.25" style="49" customWidth="1"/>
    <col min="26" max="26" width="10.5" style="49" customWidth="1"/>
    <col min="27" max="27" width="11.125" style="49" customWidth="1"/>
    <col min="28" max="28" width="11" style="49" customWidth="1"/>
    <col min="29" max="29" width="11.375" style="49" customWidth="1"/>
    <col min="30" max="30" width="10.375" style="49" customWidth="1"/>
    <col min="31" max="32" width="9.875" style="49" customWidth="1"/>
    <col min="33" max="34" width="10.25" style="49" customWidth="1"/>
    <col min="35" max="35" width="10.5" style="49" customWidth="1"/>
    <col min="36" max="37" width="11" style="49" customWidth="1"/>
    <col min="38" max="40" width="11.125" style="49" customWidth="1"/>
    <col min="41" max="41" width="10.375" style="49" customWidth="1"/>
    <col min="42" max="42" width="11.25" style="49" customWidth="1"/>
    <col min="43" max="43" width="11.75" style="49" customWidth="1"/>
    <col min="44" max="16384" width="9" style="49"/>
  </cols>
  <sheetData>
    <row r="1" spans="1:44" x14ac:dyDescent="0.15">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15">
      <c r="A2" s="614" t="s">
        <v>976</v>
      </c>
      <c r="B2" s="620" t="s">
        <v>393</v>
      </c>
      <c r="C2" s="620" t="s">
        <v>1238</v>
      </c>
      <c r="D2" s="610" t="s">
        <v>423</v>
      </c>
      <c r="E2" s="611"/>
      <c r="F2" s="618" t="s">
        <v>335</v>
      </c>
      <c r="G2" s="618"/>
      <c r="H2" s="618"/>
      <c r="I2" s="618"/>
      <c r="J2" s="618"/>
      <c r="K2" s="618"/>
      <c r="L2" s="608" t="s">
        <v>336</v>
      </c>
      <c r="M2" s="609"/>
      <c r="N2" s="618" t="s">
        <v>337</v>
      </c>
      <c r="O2" s="622"/>
      <c r="P2" s="622"/>
      <c r="Q2" s="616"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25" x14ac:dyDescent="0.15">
      <c r="A3" s="614"/>
      <c r="B3" s="620"/>
      <c r="C3" s="620"/>
      <c r="D3" s="612"/>
      <c r="E3" s="613"/>
      <c r="F3" s="188" t="s">
        <v>972</v>
      </c>
      <c r="G3" s="618" t="s">
        <v>973</v>
      </c>
      <c r="H3" s="619"/>
      <c r="I3" s="188" t="s">
        <v>974</v>
      </c>
      <c r="J3" s="618" t="s">
        <v>975</v>
      </c>
      <c r="K3" s="619"/>
      <c r="L3" s="188" t="s">
        <v>972</v>
      </c>
      <c r="M3" s="188" t="s">
        <v>973</v>
      </c>
      <c r="N3" s="188" t="s">
        <v>586</v>
      </c>
      <c r="O3" s="188" t="s">
        <v>973</v>
      </c>
      <c r="P3" s="188" t="s">
        <v>974</v>
      </c>
      <c r="Q3" s="616"/>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75" thickBot="1" x14ac:dyDescent="0.2">
      <c r="A4" s="615"/>
      <c r="B4" s="621"/>
      <c r="C4" s="621"/>
      <c r="D4" s="612"/>
      <c r="E4" s="613"/>
      <c r="F4" s="55" t="s">
        <v>408</v>
      </c>
      <c r="G4" s="55" t="s">
        <v>463</v>
      </c>
      <c r="H4" s="55" t="s">
        <v>394</v>
      </c>
      <c r="I4" s="55" t="s">
        <v>978</v>
      </c>
      <c r="J4" s="55" t="s">
        <v>413</v>
      </c>
      <c r="K4" s="55" t="s">
        <v>977</v>
      </c>
      <c r="L4" s="55" t="s">
        <v>414</v>
      </c>
      <c r="M4" s="55" t="s">
        <v>452</v>
      </c>
      <c r="N4" s="189" t="s">
        <v>416</v>
      </c>
      <c r="O4" s="189" t="s">
        <v>417</v>
      </c>
      <c r="P4" s="189" t="s">
        <v>418</v>
      </c>
      <c r="Q4" s="617"/>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15">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15">
      <c r="A6" s="1"/>
      <c r="B6" s="1"/>
    </row>
    <row r="7" spans="1:44" customFormat="1" x14ac:dyDescent="0.15">
      <c r="A7" s="1"/>
      <c r="B7" s="1"/>
    </row>
    <row r="8" spans="1:44" customFormat="1" x14ac:dyDescent="0.15">
      <c r="A8" s="1"/>
      <c r="B8" s="1"/>
    </row>
    <row r="9" spans="1:44" customFormat="1" x14ac:dyDescent="0.15">
      <c r="A9" s="1"/>
      <c r="B9" s="1"/>
    </row>
    <row r="10" spans="1:44" customFormat="1" x14ac:dyDescent="0.15">
      <c r="A10" s="1"/>
      <c r="B10" s="1"/>
    </row>
    <row r="11" spans="1:44" customFormat="1" x14ac:dyDescent="0.15">
      <c r="A11" s="1"/>
      <c r="B11" s="1"/>
    </row>
    <row r="12" spans="1:44" customFormat="1" x14ac:dyDescent="0.15">
      <c r="A12" s="1"/>
      <c r="B12" s="1"/>
    </row>
    <row r="13" spans="1:44" customFormat="1" x14ac:dyDescent="0.15">
      <c r="A13" s="1"/>
      <c r="B13" s="1"/>
    </row>
    <row r="14" spans="1:44" customFormat="1" x14ac:dyDescent="0.15">
      <c r="A14" s="1"/>
      <c r="B14" s="1"/>
    </row>
    <row r="15" spans="1:44" customFormat="1" x14ac:dyDescent="0.15">
      <c r="A15" s="1"/>
      <c r="B15" s="1"/>
    </row>
    <row r="16" spans="1:44" customFormat="1" x14ac:dyDescent="0.15">
      <c r="A16" s="1"/>
      <c r="B16" s="1"/>
    </row>
    <row r="17" spans="1:2" customFormat="1" x14ac:dyDescent="0.15">
      <c r="A17" s="1"/>
      <c r="B17" s="1"/>
    </row>
    <row r="18" spans="1:2" customFormat="1" x14ac:dyDescent="0.15">
      <c r="A18" s="1"/>
      <c r="B18" s="1"/>
    </row>
    <row r="19" spans="1:2" customFormat="1" x14ac:dyDescent="0.15">
      <c r="A19" s="1"/>
      <c r="B19" s="1"/>
    </row>
    <row r="20" spans="1:2" customFormat="1" x14ac:dyDescent="0.15">
      <c r="A20" s="1"/>
      <c r="B20" s="1"/>
    </row>
    <row r="21" spans="1:2" customFormat="1" x14ac:dyDescent="0.15">
      <c r="A21" s="1"/>
      <c r="B21" s="1"/>
    </row>
    <row r="22" spans="1:2" customFormat="1" x14ac:dyDescent="0.15">
      <c r="A22" s="1"/>
      <c r="B22" s="1"/>
    </row>
    <row r="23" spans="1:2" customFormat="1" x14ac:dyDescent="0.15">
      <c r="A23" s="1"/>
      <c r="B23" s="1"/>
    </row>
    <row r="24" spans="1:2" customFormat="1" x14ac:dyDescent="0.15">
      <c r="A24" s="1"/>
      <c r="B24" s="1"/>
    </row>
    <row r="25" spans="1:2" customFormat="1" x14ac:dyDescent="0.15">
      <c r="A25" s="1"/>
      <c r="B25" s="1"/>
    </row>
    <row r="26" spans="1:2" customFormat="1" x14ac:dyDescent="0.15">
      <c r="A26" s="1"/>
      <c r="B26" s="1"/>
    </row>
    <row r="27" spans="1:2" customFormat="1" x14ac:dyDescent="0.15">
      <c r="A27" s="1"/>
      <c r="B27" s="1"/>
    </row>
    <row r="28" spans="1:2" customFormat="1" x14ac:dyDescent="0.15">
      <c r="A28" s="1"/>
      <c r="B28" s="1"/>
    </row>
    <row r="29" spans="1:2" customFormat="1" x14ac:dyDescent="0.15">
      <c r="A29" s="1"/>
      <c r="B29" s="1"/>
    </row>
    <row r="30" spans="1:2" customFormat="1" x14ac:dyDescent="0.15">
      <c r="A30" s="1"/>
      <c r="B30" s="1"/>
    </row>
    <row r="31" spans="1:2" customFormat="1" x14ac:dyDescent="0.15">
      <c r="A31" s="1"/>
      <c r="B31" s="1"/>
    </row>
    <row r="32" spans="1:2" customFormat="1" x14ac:dyDescent="0.15">
      <c r="A32" s="1"/>
      <c r="B32" s="1"/>
    </row>
    <row r="33" spans="1:2" customFormat="1" x14ac:dyDescent="0.15">
      <c r="A33" s="1"/>
      <c r="B33" s="1"/>
    </row>
    <row r="34" spans="1:2" customFormat="1" x14ac:dyDescent="0.15">
      <c r="A34" s="1"/>
      <c r="B34" s="1"/>
    </row>
    <row r="35" spans="1:2" customFormat="1" x14ac:dyDescent="0.15">
      <c r="A35" s="1"/>
      <c r="B35" s="1"/>
    </row>
    <row r="36" spans="1:2" customFormat="1" x14ac:dyDescent="0.15">
      <c r="A36" s="1"/>
      <c r="B36" s="1"/>
    </row>
    <row r="37" spans="1:2" customFormat="1" x14ac:dyDescent="0.15">
      <c r="A37" s="1"/>
      <c r="B37" s="1"/>
    </row>
    <row r="38" spans="1:2" customFormat="1" x14ac:dyDescent="0.15">
      <c r="A38" s="1"/>
      <c r="B38" s="1"/>
    </row>
    <row r="39" spans="1:2" customFormat="1" x14ac:dyDescent="0.15">
      <c r="A39" s="1"/>
      <c r="B39" s="1"/>
    </row>
    <row r="40" spans="1:2" customFormat="1" x14ac:dyDescent="0.15">
      <c r="A40" s="1"/>
      <c r="B40" s="1"/>
    </row>
    <row r="41" spans="1:2" customFormat="1" x14ac:dyDescent="0.15">
      <c r="A41" s="1"/>
      <c r="B41" s="1"/>
    </row>
    <row r="42" spans="1:2" customFormat="1" x14ac:dyDescent="0.15">
      <c r="A42" s="1"/>
      <c r="B42" s="1"/>
    </row>
    <row r="43" spans="1:2" customFormat="1" x14ac:dyDescent="0.15">
      <c r="A43" s="1"/>
      <c r="B43" s="1"/>
    </row>
    <row r="44" spans="1:2" customFormat="1" x14ac:dyDescent="0.15">
      <c r="A44" s="1"/>
      <c r="B44" s="1"/>
    </row>
    <row r="45" spans="1:2" customFormat="1" x14ac:dyDescent="0.15">
      <c r="A45" s="1"/>
      <c r="B45" s="1"/>
    </row>
    <row r="46" spans="1:2" customFormat="1" x14ac:dyDescent="0.15">
      <c r="A46" s="1"/>
      <c r="B46" s="1"/>
    </row>
    <row r="47" spans="1:2" customFormat="1" x14ac:dyDescent="0.15">
      <c r="A47" s="1"/>
      <c r="B47" s="1"/>
    </row>
    <row r="48" spans="1:2" customFormat="1" x14ac:dyDescent="0.15">
      <c r="A48" s="1"/>
      <c r="B48" s="1"/>
    </row>
    <row r="49" spans="1:2" customFormat="1" x14ac:dyDescent="0.15">
      <c r="A49" s="1"/>
      <c r="B49" s="1"/>
    </row>
    <row r="50" spans="1:2" customFormat="1" x14ac:dyDescent="0.15">
      <c r="A50" s="1"/>
      <c r="B50" s="1"/>
    </row>
    <row r="51" spans="1:2" customFormat="1" x14ac:dyDescent="0.15">
      <c r="A51" s="1"/>
      <c r="B51" s="1"/>
    </row>
    <row r="52" spans="1:2" customFormat="1" x14ac:dyDescent="0.15">
      <c r="A52" s="1"/>
      <c r="B52" s="1"/>
    </row>
    <row r="53" spans="1:2" customFormat="1" x14ac:dyDescent="0.15">
      <c r="A53" s="1"/>
      <c r="B53" s="1"/>
    </row>
    <row r="54" spans="1:2" customFormat="1" x14ac:dyDescent="0.15">
      <c r="A54" s="1"/>
      <c r="B54" s="1"/>
    </row>
    <row r="55" spans="1:2" customFormat="1" x14ac:dyDescent="0.15">
      <c r="A55" s="1"/>
      <c r="B55" s="1"/>
    </row>
    <row r="56" spans="1:2" customFormat="1" x14ac:dyDescent="0.15">
      <c r="A56" s="1"/>
      <c r="B56" s="1"/>
    </row>
    <row r="57" spans="1:2" customFormat="1" x14ac:dyDescent="0.15">
      <c r="A57" s="1"/>
      <c r="B57" s="1"/>
    </row>
    <row r="58" spans="1:2" customFormat="1" x14ac:dyDescent="0.15">
      <c r="A58" s="1"/>
      <c r="B58" s="1"/>
    </row>
    <row r="59" spans="1:2" customFormat="1" x14ac:dyDescent="0.15">
      <c r="A59" s="1"/>
      <c r="B59" s="1"/>
    </row>
    <row r="60" spans="1:2" customFormat="1" x14ac:dyDescent="0.15">
      <c r="A60" s="1"/>
      <c r="B60" s="1"/>
    </row>
    <row r="61" spans="1:2" customFormat="1" x14ac:dyDescent="0.15">
      <c r="A61" s="1"/>
      <c r="B61" s="1"/>
    </row>
    <row r="62" spans="1:2" customFormat="1" x14ac:dyDescent="0.15">
      <c r="A62" s="1"/>
      <c r="B62" s="1"/>
    </row>
    <row r="63" spans="1:2" customFormat="1" x14ac:dyDescent="0.15">
      <c r="A63" s="1"/>
      <c r="B63" s="1"/>
    </row>
    <row r="64" spans="1:2" customFormat="1" x14ac:dyDescent="0.15">
      <c r="A64" s="1"/>
      <c r="B64" s="1"/>
    </row>
    <row r="65" spans="1:2" customFormat="1" x14ac:dyDescent="0.15">
      <c r="A65" s="1"/>
      <c r="B65" s="1"/>
    </row>
    <row r="66" spans="1:2" customFormat="1" x14ac:dyDescent="0.15">
      <c r="A66" s="1"/>
      <c r="B66" s="1"/>
    </row>
    <row r="67" spans="1:2" customFormat="1" x14ac:dyDescent="0.15">
      <c r="A67" s="1"/>
      <c r="B67" s="1"/>
    </row>
    <row r="68" spans="1:2" customFormat="1" x14ac:dyDescent="0.15">
      <c r="A68" s="1"/>
      <c r="B68" s="1"/>
    </row>
    <row r="69" spans="1:2" customFormat="1" x14ac:dyDescent="0.15">
      <c r="A69" s="1"/>
      <c r="B69" s="1"/>
    </row>
    <row r="70" spans="1:2" customFormat="1" x14ac:dyDescent="0.15">
      <c r="A70" s="1"/>
      <c r="B70" s="1"/>
    </row>
    <row r="71" spans="1:2" customFormat="1" x14ac:dyDescent="0.15">
      <c r="A71" s="1"/>
      <c r="B71" s="1"/>
    </row>
    <row r="72" spans="1:2" customFormat="1" x14ac:dyDescent="0.15">
      <c r="A72" s="1"/>
      <c r="B72" s="1"/>
    </row>
    <row r="73" spans="1:2" customFormat="1" x14ac:dyDescent="0.15">
      <c r="A73" s="1"/>
      <c r="B73" s="1"/>
    </row>
    <row r="74" spans="1:2" customFormat="1" x14ac:dyDescent="0.15">
      <c r="A74" s="1"/>
      <c r="B74" s="1"/>
    </row>
    <row r="75" spans="1:2" customFormat="1" x14ac:dyDescent="0.15">
      <c r="A75" s="1"/>
      <c r="B75" s="1"/>
    </row>
    <row r="76" spans="1:2" customFormat="1" x14ac:dyDescent="0.15">
      <c r="A76" s="1"/>
      <c r="B76" s="1"/>
    </row>
    <row r="77" spans="1:2" customFormat="1" x14ac:dyDescent="0.15">
      <c r="A77" s="1"/>
      <c r="B77" s="1"/>
    </row>
    <row r="78" spans="1:2" customFormat="1" x14ac:dyDescent="0.15">
      <c r="A78" s="1"/>
      <c r="B78" s="1"/>
    </row>
    <row r="79" spans="1:2" customFormat="1" x14ac:dyDescent="0.15">
      <c r="A79" s="1"/>
      <c r="B79" s="1"/>
    </row>
    <row r="80" spans="1:2" customFormat="1" x14ac:dyDescent="0.15">
      <c r="A80" s="1"/>
      <c r="B80" s="1"/>
    </row>
    <row r="81" spans="1:2" customFormat="1" x14ac:dyDescent="0.15">
      <c r="A81" s="1"/>
      <c r="B81" s="1"/>
    </row>
    <row r="82" spans="1:2" customFormat="1" x14ac:dyDescent="0.15">
      <c r="A82" s="1"/>
      <c r="B82" s="1"/>
    </row>
    <row r="83" spans="1:2" customFormat="1" x14ac:dyDescent="0.15">
      <c r="A83" s="1"/>
      <c r="B83" s="1"/>
    </row>
    <row r="84" spans="1:2" customFormat="1" x14ac:dyDescent="0.15">
      <c r="A84" s="1"/>
      <c r="B84" s="1"/>
    </row>
    <row r="85" spans="1:2" customFormat="1" x14ac:dyDescent="0.15">
      <c r="A85" s="1"/>
      <c r="B85" s="1"/>
    </row>
    <row r="86" spans="1:2" customFormat="1" x14ac:dyDescent="0.15">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85"/>
  <sheetViews>
    <sheetView workbookViewId="0">
      <selection activeCell="D21" sqref="D21"/>
    </sheetView>
  </sheetViews>
  <sheetFormatPr defaultColWidth="9" defaultRowHeight="13.5" x14ac:dyDescent="0.15"/>
  <cols>
    <col min="1" max="1" width="9" style="49"/>
    <col min="2" max="2" width="31.75" style="51" bestFit="1" customWidth="1"/>
    <col min="3" max="3" width="16.125" style="51" customWidth="1"/>
    <col min="4" max="5" width="12.875" style="51" customWidth="1"/>
    <col min="6" max="9" width="9" style="51"/>
    <col min="10" max="10" width="23.75" style="49" bestFit="1" customWidth="1"/>
    <col min="11" max="16384" width="9" style="49"/>
  </cols>
  <sheetData>
    <row r="2" spans="1:10" ht="27" customHeight="1" x14ac:dyDescent="0.15">
      <c r="A2" s="623" t="s">
        <v>179</v>
      </c>
      <c r="B2" s="627" t="s">
        <v>393</v>
      </c>
      <c r="C2" s="627" t="s">
        <v>402</v>
      </c>
      <c r="D2" s="631" t="s">
        <v>423</v>
      </c>
      <c r="E2" s="632"/>
      <c r="F2" s="629" t="s">
        <v>337</v>
      </c>
      <c r="G2" s="630"/>
      <c r="H2" s="630"/>
      <c r="I2" s="625" t="s">
        <v>461</v>
      </c>
    </row>
    <row r="3" spans="1:10" ht="14.25" x14ac:dyDescent="0.15">
      <c r="A3" s="623"/>
      <c r="B3" s="627"/>
      <c r="C3" s="627"/>
      <c r="D3" s="633"/>
      <c r="E3" s="634"/>
      <c r="F3" s="53" t="s">
        <v>586</v>
      </c>
      <c r="G3" s="53" t="s">
        <v>176</v>
      </c>
      <c r="H3" s="53" t="s">
        <v>177</v>
      </c>
      <c r="I3" s="625"/>
    </row>
    <row r="4" spans="1:10" ht="42.75" x14ac:dyDescent="0.15">
      <c r="A4" s="624"/>
      <c r="B4" s="628"/>
      <c r="C4" s="628"/>
      <c r="D4" s="633"/>
      <c r="E4" s="634"/>
      <c r="F4" s="56" t="s">
        <v>416</v>
      </c>
      <c r="G4" s="56" t="s">
        <v>417</v>
      </c>
      <c r="H4" s="56" t="s">
        <v>418</v>
      </c>
      <c r="I4" s="626"/>
    </row>
    <row r="5" spans="1:10" x14ac:dyDescent="0.15">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15">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15">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15">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15">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15">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15">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15">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15">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15">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15">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15">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15">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15">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15">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15">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15">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15">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15">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15">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15">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15">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15">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15">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15">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15">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15">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15">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15">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15">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15">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15">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15">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15">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15">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15">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15">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15">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15">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15">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15">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15">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15">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15">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15">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15">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15">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15">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15">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15">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15">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15">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15">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15">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15">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15">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15">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15">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15">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15">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15">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15">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15">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15">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15">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15">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15">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15">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15">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15">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15">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15">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15">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15">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15">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15">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15">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15">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15">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15">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15">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15">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15">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15">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15">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15">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15">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15">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15">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15">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15">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15">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15">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15">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15">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15">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15">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15">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15">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15">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15">
      <c r="B105" s="62"/>
    </row>
    <row r="106" spans="1:10" x14ac:dyDescent="0.15">
      <c r="B106" s="62"/>
    </row>
    <row r="107" spans="1:10" x14ac:dyDescent="0.15">
      <c r="B107" s="62"/>
    </row>
    <row r="108" spans="1:10" x14ac:dyDescent="0.15">
      <c r="B108" s="62"/>
    </row>
    <row r="109" spans="1:10" x14ac:dyDescent="0.15">
      <c r="B109" s="62"/>
    </row>
    <row r="110" spans="1:10" x14ac:dyDescent="0.15">
      <c r="B110" s="62"/>
    </row>
    <row r="111" spans="1:10" x14ac:dyDescent="0.15">
      <c r="B111" s="62"/>
    </row>
    <row r="112" spans="1:10" x14ac:dyDescent="0.15">
      <c r="B112" s="62"/>
    </row>
    <row r="113" spans="2:2" x14ac:dyDescent="0.15">
      <c r="B113" s="62"/>
    </row>
    <row r="114" spans="2:2" x14ac:dyDescent="0.15">
      <c r="B114" s="62"/>
    </row>
    <row r="115" spans="2:2" x14ac:dyDescent="0.15">
      <c r="B115" s="62"/>
    </row>
    <row r="116" spans="2:2" x14ac:dyDescent="0.15">
      <c r="B116" s="62"/>
    </row>
    <row r="117" spans="2:2" x14ac:dyDescent="0.15">
      <c r="B117" s="62"/>
    </row>
    <row r="118" spans="2:2" x14ac:dyDescent="0.15">
      <c r="B118" s="62"/>
    </row>
    <row r="119" spans="2:2" x14ac:dyDescent="0.15">
      <c r="B119" s="62"/>
    </row>
    <row r="120" spans="2:2" x14ac:dyDescent="0.15">
      <c r="B120" s="62"/>
    </row>
    <row r="121" spans="2:2" x14ac:dyDescent="0.15">
      <c r="B121" s="62"/>
    </row>
    <row r="122" spans="2:2" x14ac:dyDescent="0.15">
      <c r="B122" s="62"/>
    </row>
    <row r="123" spans="2:2" x14ac:dyDescent="0.15">
      <c r="B123" s="62"/>
    </row>
    <row r="124" spans="2:2" x14ac:dyDescent="0.15">
      <c r="B124" s="62"/>
    </row>
    <row r="125" spans="2:2" x14ac:dyDescent="0.15">
      <c r="B125" s="62"/>
    </row>
    <row r="126" spans="2:2" x14ac:dyDescent="0.15">
      <c r="B126" s="62"/>
    </row>
    <row r="127" spans="2:2" x14ac:dyDescent="0.15">
      <c r="B127" s="62"/>
    </row>
    <row r="128" spans="2:2" x14ac:dyDescent="0.15">
      <c r="B128" s="62"/>
    </row>
    <row r="129" spans="2:2" x14ac:dyDescent="0.15">
      <c r="B129" s="62"/>
    </row>
    <row r="130" spans="2:2" x14ac:dyDescent="0.15">
      <c r="B130" s="62"/>
    </row>
    <row r="131" spans="2:2" x14ac:dyDescent="0.15">
      <c r="B131" s="62"/>
    </row>
    <row r="132" spans="2:2" x14ac:dyDescent="0.15">
      <c r="B132" s="62"/>
    </row>
    <row r="133" spans="2:2" x14ac:dyDescent="0.15">
      <c r="B133" s="64"/>
    </row>
    <row r="134" spans="2:2" x14ac:dyDescent="0.15">
      <c r="B134" s="62"/>
    </row>
    <row r="135" spans="2:2" x14ac:dyDescent="0.15">
      <c r="B135" s="62"/>
    </row>
    <row r="136" spans="2:2" x14ac:dyDescent="0.15">
      <c r="B136" s="62"/>
    </row>
    <row r="137" spans="2:2" x14ac:dyDescent="0.15">
      <c r="B137" s="62"/>
    </row>
    <row r="138" spans="2:2" x14ac:dyDescent="0.15">
      <c r="B138" s="62"/>
    </row>
    <row r="139" spans="2:2" x14ac:dyDescent="0.15">
      <c r="B139" s="62"/>
    </row>
    <row r="140" spans="2:2" x14ac:dyDescent="0.15">
      <c r="B140" s="62"/>
    </row>
    <row r="141" spans="2:2" x14ac:dyDescent="0.15">
      <c r="B141" s="62"/>
    </row>
    <row r="142" spans="2:2" x14ac:dyDescent="0.15">
      <c r="B142" s="62"/>
    </row>
    <row r="143" spans="2:2" x14ac:dyDescent="0.15">
      <c r="B143" s="64"/>
    </row>
    <row r="144" spans="2:2" x14ac:dyDescent="0.15">
      <c r="B144" s="64"/>
    </row>
    <row r="145" spans="2:2" x14ac:dyDescent="0.15">
      <c r="B145" s="64"/>
    </row>
    <row r="146" spans="2:2" x14ac:dyDescent="0.15">
      <c r="B146" s="64"/>
    </row>
    <row r="147" spans="2:2" x14ac:dyDescent="0.15">
      <c r="B147" s="64"/>
    </row>
    <row r="148" spans="2:2" x14ac:dyDescent="0.15">
      <c r="B148" s="64"/>
    </row>
    <row r="149" spans="2:2" x14ac:dyDescent="0.15">
      <c r="B149" s="64"/>
    </row>
    <row r="150" spans="2:2" x14ac:dyDescent="0.15">
      <c r="B150" s="64"/>
    </row>
    <row r="151" spans="2:2" x14ac:dyDescent="0.15">
      <c r="B151" s="64"/>
    </row>
    <row r="152" spans="2:2" x14ac:dyDescent="0.15">
      <c r="B152" s="64"/>
    </row>
    <row r="153" spans="2:2" x14ac:dyDescent="0.15">
      <c r="B153" s="64"/>
    </row>
    <row r="154" spans="2:2" x14ac:dyDescent="0.15">
      <c r="B154" s="64"/>
    </row>
    <row r="155" spans="2:2" x14ac:dyDescent="0.15">
      <c r="B155" s="64"/>
    </row>
    <row r="156" spans="2:2" x14ac:dyDescent="0.15">
      <c r="B156" s="64"/>
    </row>
    <row r="157" spans="2:2" x14ac:dyDescent="0.15">
      <c r="B157" s="64"/>
    </row>
    <row r="158" spans="2:2" x14ac:dyDescent="0.15">
      <c r="B158" s="64"/>
    </row>
    <row r="159" spans="2:2" x14ac:dyDescent="0.15">
      <c r="B159" s="64"/>
    </row>
    <row r="160" spans="2:2" x14ac:dyDescent="0.15">
      <c r="B160" s="64"/>
    </row>
    <row r="161" spans="2:2" x14ac:dyDescent="0.15">
      <c r="B161" s="64"/>
    </row>
    <row r="162" spans="2:2" x14ac:dyDescent="0.15">
      <c r="B162" s="64"/>
    </row>
    <row r="163" spans="2:2" x14ac:dyDescent="0.15">
      <c r="B163" s="64"/>
    </row>
    <row r="164" spans="2:2" x14ac:dyDescent="0.15">
      <c r="B164" s="64"/>
    </row>
    <row r="165" spans="2:2" x14ac:dyDescent="0.15">
      <c r="B165" s="64"/>
    </row>
    <row r="166" spans="2:2" x14ac:dyDescent="0.15">
      <c r="B166" s="64"/>
    </row>
    <row r="167" spans="2:2" x14ac:dyDescent="0.15">
      <c r="B167" s="64"/>
    </row>
    <row r="168" spans="2:2" x14ac:dyDescent="0.15">
      <c r="B168" s="64"/>
    </row>
    <row r="169" spans="2:2" x14ac:dyDescent="0.15">
      <c r="B169" s="64"/>
    </row>
    <row r="170" spans="2:2" x14ac:dyDescent="0.15">
      <c r="B170" s="64"/>
    </row>
    <row r="171" spans="2:2" x14ac:dyDescent="0.15">
      <c r="B171" s="64"/>
    </row>
    <row r="172" spans="2:2" x14ac:dyDescent="0.15">
      <c r="B172" s="64"/>
    </row>
    <row r="173" spans="2:2" x14ac:dyDescent="0.15">
      <c r="B173" s="64"/>
    </row>
    <row r="174" spans="2:2" x14ac:dyDescent="0.15">
      <c r="B174" s="64"/>
    </row>
    <row r="175" spans="2:2" x14ac:dyDescent="0.15">
      <c r="B175" s="64"/>
    </row>
    <row r="176" spans="2:2" x14ac:dyDescent="0.15">
      <c r="B176" s="64"/>
    </row>
    <row r="177" spans="2:2" x14ac:dyDescent="0.15">
      <c r="B177" s="64"/>
    </row>
    <row r="178" spans="2:2" x14ac:dyDescent="0.15">
      <c r="B178" s="64"/>
    </row>
    <row r="179" spans="2:2" x14ac:dyDescent="0.15">
      <c r="B179" s="64"/>
    </row>
    <row r="180" spans="2:2" x14ac:dyDescent="0.15">
      <c r="B180" s="64"/>
    </row>
    <row r="181" spans="2:2" x14ac:dyDescent="0.15">
      <c r="B181" s="64"/>
    </row>
    <row r="182" spans="2:2" x14ac:dyDescent="0.15">
      <c r="B182" s="64"/>
    </row>
    <row r="183" spans="2:2" x14ac:dyDescent="0.15">
      <c r="B183" s="64"/>
    </row>
    <row r="184" spans="2:2" x14ac:dyDescent="0.15">
      <c r="B184" s="64"/>
    </row>
    <row r="185" spans="2:2" x14ac:dyDescent="0.15">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B12" sqref="B12"/>
    </sheetView>
  </sheetViews>
  <sheetFormatPr defaultRowHeight="13.5" x14ac:dyDescent="0.15"/>
  <cols>
    <col min="1" max="1" width="21.625" customWidth="1"/>
    <col min="2" max="2" width="80.625" customWidth="1"/>
  </cols>
  <sheetData>
    <row r="1" spans="1:2" ht="17.25" x14ac:dyDescent="0.15">
      <c r="B1" s="65" t="s">
        <v>587</v>
      </c>
    </row>
    <row r="2" spans="1:2" x14ac:dyDescent="0.15">
      <c r="A2" s="635" t="s">
        <v>588</v>
      </c>
      <c r="B2" s="635"/>
    </row>
    <row r="3" spans="1:2" ht="13.5" customHeight="1" x14ac:dyDescent="0.15">
      <c r="A3" s="66" t="s">
        <v>589</v>
      </c>
      <c r="B3" s="66" t="s">
        <v>590</v>
      </c>
    </row>
    <row r="4" spans="1:2" ht="13.5" customHeight="1" x14ac:dyDescent="0.15">
      <c r="A4" s="67" t="s">
        <v>180</v>
      </c>
      <c r="B4" s="68" t="s">
        <v>591</v>
      </c>
    </row>
    <row r="5" spans="1:2" x14ac:dyDescent="0.15">
      <c r="A5" s="67" t="s">
        <v>181</v>
      </c>
      <c r="B5" s="68" t="s">
        <v>592</v>
      </c>
    </row>
    <row r="6" spans="1:2" x14ac:dyDescent="0.15">
      <c r="A6" s="67" t="s">
        <v>182</v>
      </c>
      <c r="B6" s="68" t="s">
        <v>593</v>
      </c>
    </row>
    <row r="7" spans="1:2" x14ac:dyDescent="0.15">
      <c r="A7" s="67" t="s">
        <v>183</v>
      </c>
      <c r="B7" s="68" t="s">
        <v>594</v>
      </c>
    </row>
    <row r="8" spans="1:2" x14ac:dyDescent="0.15">
      <c r="A8" s="67" t="s">
        <v>184</v>
      </c>
      <c r="B8" s="68" t="s">
        <v>595</v>
      </c>
    </row>
    <row r="9" spans="1:2" x14ac:dyDescent="0.15">
      <c r="A9" s="67" t="s">
        <v>185</v>
      </c>
      <c r="B9" s="68" t="s">
        <v>596</v>
      </c>
    </row>
    <row r="10" spans="1:2" x14ac:dyDescent="0.15">
      <c r="A10" s="67" t="s">
        <v>186</v>
      </c>
      <c r="B10" s="68" t="s">
        <v>597</v>
      </c>
    </row>
    <row r="11" spans="1:2" x14ac:dyDescent="0.15">
      <c r="A11" s="67" t="s">
        <v>187</v>
      </c>
      <c r="B11" s="68" t="s">
        <v>598</v>
      </c>
    </row>
    <row r="12" spans="1:2" x14ac:dyDescent="0.15">
      <c r="A12" s="67" t="s">
        <v>188</v>
      </c>
      <c r="B12" s="68" t="s">
        <v>599</v>
      </c>
    </row>
    <row r="13" spans="1:2" x14ac:dyDescent="0.15">
      <c r="A13" s="67" t="s">
        <v>600</v>
      </c>
      <c r="B13" s="68" t="s">
        <v>601</v>
      </c>
    </row>
    <row r="14" spans="1:2" x14ac:dyDescent="0.15">
      <c r="A14" s="67" t="s">
        <v>602</v>
      </c>
      <c r="B14" s="68" t="s">
        <v>603</v>
      </c>
    </row>
    <row r="15" spans="1:2" x14ac:dyDescent="0.15">
      <c r="A15" s="67" t="s">
        <v>604</v>
      </c>
      <c r="B15" s="68" t="s">
        <v>605</v>
      </c>
    </row>
    <row r="16" spans="1:2" x14ac:dyDescent="0.15">
      <c r="A16" s="67" t="s">
        <v>606</v>
      </c>
      <c r="B16" s="68" t="s">
        <v>607</v>
      </c>
    </row>
    <row r="17" spans="1:2" x14ac:dyDescent="0.15">
      <c r="A17" s="67" t="s">
        <v>608</v>
      </c>
      <c r="B17" s="68" t="s">
        <v>609</v>
      </c>
    </row>
    <row r="18" spans="1:2" x14ac:dyDescent="0.15">
      <c r="A18" s="67" t="s">
        <v>610</v>
      </c>
      <c r="B18" s="68" t="s">
        <v>611</v>
      </c>
    </row>
    <row r="19" spans="1:2" x14ac:dyDescent="0.15">
      <c r="A19" s="67" t="s">
        <v>612</v>
      </c>
      <c r="B19" s="68" t="s">
        <v>613</v>
      </c>
    </row>
    <row r="20" spans="1:2" x14ac:dyDescent="0.15">
      <c r="A20" s="67" t="s">
        <v>614</v>
      </c>
      <c r="B20" s="68" t="s">
        <v>615</v>
      </c>
    </row>
    <row r="21" spans="1:2" x14ac:dyDescent="0.15">
      <c r="A21" s="67" t="s">
        <v>616</v>
      </c>
      <c r="B21" s="68" t="s">
        <v>617</v>
      </c>
    </row>
    <row r="22" spans="1:2" x14ac:dyDescent="0.15">
      <c r="A22" s="67" t="s">
        <v>618</v>
      </c>
      <c r="B22" s="68" t="s">
        <v>619</v>
      </c>
    </row>
    <row r="23" spans="1:2" x14ac:dyDescent="0.15">
      <c r="A23" s="67" t="s">
        <v>620</v>
      </c>
      <c r="B23" s="68" t="s">
        <v>189</v>
      </c>
    </row>
    <row r="24" spans="1:2" x14ac:dyDescent="0.15">
      <c r="A24" s="67" t="s">
        <v>621</v>
      </c>
      <c r="B24" s="68" t="s">
        <v>622</v>
      </c>
    </row>
    <row r="25" spans="1:2" x14ac:dyDescent="0.15">
      <c r="A25" s="67" t="s">
        <v>623</v>
      </c>
      <c r="B25" s="68" t="s">
        <v>624</v>
      </c>
    </row>
    <row r="26" spans="1:2" x14ac:dyDescent="0.15">
      <c r="A26" s="67" t="s">
        <v>625</v>
      </c>
      <c r="B26" s="68" t="s">
        <v>626</v>
      </c>
    </row>
    <row r="27" spans="1:2" x14ac:dyDescent="0.15">
      <c r="A27" s="67" t="s">
        <v>627</v>
      </c>
      <c r="B27" s="68" t="s">
        <v>628</v>
      </c>
    </row>
    <row r="28" spans="1:2" x14ac:dyDescent="0.15">
      <c r="A28" s="67" t="s">
        <v>629</v>
      </c>
      <c r="B28" s="68" t="s">
        <v>630</v>
      </c>
    </row>
    <row r="29" spans="1:2" x14ac:dyDescent="0.15">
      <c r="A29" s="67" t="s">
        <v>631</v>
      </c>
      <c r="B29" s="68" t="s">
        <v>632</v>
      </c>
    </row>
    <row r="30" spans="1:2" ht="27" x14ac:dyDescent="0.15">
      <c r="A30" s="67" t="s">
        <v>633</v>
      </c>
      <c r="B30" s="69" t="s">
        <v>190</v>
      </c>
    </row>
    <row r="31" spans="1:2" ht="31.5" customHeight="1" x14ac:dyDescent="0.15">
      <c r="A31" s="67" t="s">
        <v>634</v>
      </c>
      <c r="B31" s="68" t="s">
        <v>635</v>
      </c>
    </row>
    <row r="32" spans="1:2" x14ac:dyDescent="0.15">
      <c r="A32" s="67" t="s">
        <v>636</v>
      </c>
      <c r="B32" s="68" t="s">
        <v>637</v>
      </c>
    </row>
    <row r="33" spans="1:2" x14ac:dyDescent="0.15">
      <c r="A33" s="67" t="s">
        <v>638</v>
      </c>
      <c r="B33" s="68" t="s">
        <v>639</v>
      </c>
    </row>
    <row r="34" spans="1:2" x14ac:dyDescent="0.15">
      <c r="A34" s="67" t="s">
        <v>640</v>
      </c>
      <c r="B34" s="68" t="s">
        <v>641</v>
      </c>
    </row>
    <row r="35" spans="1:2" ht="27" x14ac:dyDescent="0.15">
      <c r="A35" s="67" t="s">
        <v>642</v>
      </c>
      <c r="B35" s="69" t="s">
        <v>643</v>
      </c>
    </row>
    <row r="36" spans="1:2" ht="25.5" customHeight="1" x14ac:dyDescent="0.15">
      <c r="A36" s="67" t="s">
        <v>644</v>
      </c>
      <c r="B36" s="68" t="s">
        <v>645</v>
      </c>
    </row>
    <row r="37" spans="1:2" x14ac:dyDescent="0.15">
      <c r="A37" s="67" t="s">
        <v>646</v>
      </c>
      <c r="B37" s="68" t="s">
        <v>191</v>
      </c>
    </row>
    <row r="38" spans="1:2" x14ac:dyDescent="0.15">
      <c r="A38" s="67" t="s">
        <v>647</v>
      </c>
      <c r="B38" s="68" t="s">
        <v>648</v>
      </c>
    </row>
    <row r="39" spans="1:2" ht="13.5" customHeight="1" x14ac:dyDescent="0.15">
      <c r="A39" s="67" t="s">
        <v>649</v>
      </c>
      <c r="B39" s="68" t="s">
        <v>650</v>
      </c>
    </row>
    <row r="40" spans="1:2" ht="27" x14ac:dyDescent="0.15">
      <c r="A40" s="67" t="s">
        <v>192</v>
      </c>
      <c r="B40" s="69" t="s">
        <v>651</v>
      </c>
    </row>
    <row r="41" spans="1:2" ht="28.5" customHeight="1" x14ac:dyDescent="0.15">
      <c r="A41" s="67" t="s">
        <v>193</v>
      </c>
      <c r="B41" s="68" t="s">
        <v>652</v>
      </c>
    </row>
    <row r="42" spans="1:2" x14ac:dyDescent="0.15">
      <c r="A42" s="67" t="s">
        <v>653</v>
      </c>
      <c r="B42" s="68" t="s">
        <v>654</v>
      </c>
    </row>
    <row r="72" ht="13.5" customHeight="1" x14ac:dyDescent="0.15"/>
  </sheetData>
  <mergeCells count="1">
    <mergeCell ref="A2:B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2023-12-05T07:03:30Z</dcterms:created>
  <dcterms:modified xsi:type="dcterms:W3CDTF">2024-03-19T03:51:19Z</dcterms:modified>
</cp:coreProperties>
</file>