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codeName="ThisWorkbook" defaultThemeVersion="124226"/>
  <mc:AlternateContent xmlns:mc="http://schemas.openxmlformats.org/markup-compatibility/2006">
    <mc:Choice Requires="x15">
      <x15ac:absPath xmlns:x15ac="http://schemas.microsoft.com/office/spreadsheetml/2010/11/ac" url="\\FS24sv01\健康福祉部\福祉指導監査課\05 指定居宅サービス等関係\17 報酬改定\R7_報酬改定\070405 体制表の確定版につきまして（再々修正版です）\HP掲載用\"/>
    </mc:Choice>
  </mc:AlternateContent>
  <xr:revisionPtr revIDLastSave="0" documentId="13_ncr:1_{412028A9-19EE-42E5-8DF4-9E847244F5CE}" xr6:coauthVersionLast="47" xr6:coauthVersionMax="47" xr10:uidLastSave="{00000000-0000-0000-0000-000000000000}"/>
  <bookViews>
    <workbookView xWindow="-120" yWindow="-120" windowWidth="20730" windowHeight="11160" tabRatio="935" xr2:uid="{31320AF1-06BD-4B8E-86DB-F1C07B4AA7D5}"/>
  </bookViews>
  <sheets>
    <sheet name="介護老人福祉施設、短期入所生活介護" sheetId="491" r:id="rId1"/>
    <sheet name="（介護予防）短期入所生活介護" sheetId="492" r:id="rId2"/>
    <sheet name="別紙●24" sheetId="66" state="hidden" r:id="rId3"/>
  </sheets>
  <externalReferences>
    <externalReference r:id="rId4"/>
    <externalReference r:id="rId5"/>
    <externalReference r:id="rId6"/>
    <externalReference r:id="rId7"/>
  </externalReferences>
  <definedNames>
    <definedName name="ｋ">#N/A</definedName>
    <definedName name="_xlnm.Print_Area" localSheetId="1">'（介護予防）短期入所生活介護'!$A$1:$AF$36</definedName>
    <definedName name="_xlnm.Print_Area" localSheetId="0">'介護老人福祉施設、短期入所生活介護'!$A$1:$AF$82</definedName>
    <definedName name="_xlnm.Print_Area" localSheetId="2">#N/A</definedName>
    <definedName name="_xlnm.Print_Titles" localSheetId="1">'（介護予防）短期入所生活介護'!$1:$10</definedName>
    <definedName name="_xlnm.Print_Titles" localSheetId="0">'介護老人福祉施設、短期入所生活介護'!$1:$10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5" i="492" l="1"/>
  <c r="AI33" i="492"/>
  <c r="AI31" i="492"/>
  <c r="AI29" i="492"/>
  <c r="AI28" i="492"/>
  <c r="AI27" i="492"/>
  <c r="AI26" i="492"/>
  <c r="AI25" i="492"/>
  <c r="AI24" i="492"/>
  <c r="AI23" i="492"/>
  <c r="AI22" i="492"/>
  <c r="AI21" i="492"/>
  <c r="AI20" i="492"/>
  <c r="AI19" i="492"/>
  <c r="AI17" i="492"/>
  <c r="AI16" i="492"/>
  <c r="AI15" i="492"/>
  <c r="AI14" i="492"/>
  <c r="AI13" i="492"/>
  <c r="AI12" i="492"/>
  <c r="AG12" i="492"/>
  <c r="AK11" i="492"/>
  <c r="AJ11" i="492"/>
  <c r="AI11" i="492"/>
  <c r="AG11" i="492"/>
  <c r="AG9" i="492"/>
  <c r="AI36" i="491" l="1"/>
  <c r="AI66" i="491"/>
  <c r="AI23" i="491"/>
  <c r="AI63" i="491"/>
  <c r="AI62" i="491"/>
  <c r="AI27" i="491"/>
  <c r="AI38" i="491"/>
  <c r="AI49" i="491"/>
  <c r="AI48" i="491"/>
  <c r="AI47" i="491"/>
  <c r="AI46" i="491"/>
  <c r="AI45" i="491"/>
  <c r="AI44" i="491"/>
  <c r="AI43" i="491"/>
  <c r="AI42" i="491"/>
  <c r="AI41" i="491"/>
  <c r="AI40" i="491"/>
  <c r="AI39" i="491"/>
  <c r="AI37" i="491"/>
  <c r="AI35" i="491"/>
  <c r="AI34" i="491"/>
  <c r="AI33" i="491"/>
  <c r="AI32" i="491"/>
  <c r="AI31" i="491"/>
  <c r="AI30" i="491"/>
  <c r="AI29" i="491"/>
  <c r="AI28" i="491"/>
  <c r="AI26" i="491"/>
  <c r="AI25" i="491"/>
  <c r="AI24" i="491"/>
  <c r="AI22" i="491"/>
  <c r="AI21" i="491"/>
  <c r="AI20" i="491"/>
  <c r="AI19" i="491"/>
  <c r="AI18" i="491"/>
  <c r="AI17" i="491"/>
  <c r="AI16" i="491"/>
  <c r="AI15" i="491"/>
  <c r="AI14" i="491"/>
  <c r="AI13" i="491"/>
  <c r="AI12" i="491"/>
  <c r="AG12" i="491"/>
  <c r="AK11" i="491"/>
  <c r="AJ11" i="491"/>
  <c r="AI11" i="491"/>
  <c r="AG11" i="491"/>
  <c r="AI81" i="491"/>
  <c r="AI79" i="491"/>
  <c r="AI77" i="491"/>
  <c r="AI75" i="491"/>
  <c r="AI74" i="491"/>
  <c r="AI73" i="491"/>
  <c r="AI72" i="491"/>
  <c r="AI71" i="491"/>
  <c r="AI70" i="491"/>
  <c r="AI69" i="491"/>
  <c r="AI67" i="491"/>
  <c r="AI65" i="491"/>
  <c r="AI64" i="491"/>
  <c r="AI61" i="491"/>
  <c r="AI60" i="491"/>
  <c r="AI59" i="491"/>
  <c r="AI58" i="491"/>
  <c r="AI56" i="491"/>
  <c r="AI55" i="491"/>
  <c r="AI54" i="491"/>
  <c r="AI53" i="491"/>
  <c r="AI52" i="491"/>
  <c r="AI51" i="491"/>
  <c r="AG51" i="491"/>
  <c r="AK50" i="491"/>
  <c r="AJ50" i="491"/>
  <c r="AI50" i="491"/>
  <c r="AG50" i="491"/>
  <c r="AG9" i="491"/>
</calcChain>
</file>

<file path=xl/sharedStrings.xml><?xml version="1.0" encoding="utf-8"?>
<sst xmlns="http://schemas.openxmlformats.org/spreadsheetml/2006/main" count="765" uniqueCount="222">
  <si>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</si>
  <si>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</si>
  <si>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</si>
  <si>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</si>
  <si>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</si>
  <si>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</si>
  <si>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</si>
  <si>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</si>
  <si>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</si>
  <si>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</si>
  <si>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</si>
  <si>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</si>
  <si>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</si>
  <si>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</si>
  <si>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</si>
  <si>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</si>
  <si>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</si>
  <si>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</si>
  <si>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</si>
  <si>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</si>
  <si>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</si>
  <si>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</si>
  <si>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</si>
  <si>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</si>
  <si>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</si>
  <si>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</si>
  <si>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</si>
  <si>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</si>
  <si>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</si>
  <si>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</si>
  <si>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</si>
  <si>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</si>
  <si>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</si>
  <si>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</si>
  <si>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</si>
  <si>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</si>
  <si>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</si>
  <si>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</si>
  <si>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</si>
  <si>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</si>
  <si>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</si>
  <si>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</si>
  <si>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</si>
  <si>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</si>
  <si>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</si>
  <si>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</si>
  <si>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</si>
  <si>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</si>
  <si>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</si>
  <si>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</si>
  <si>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</si>
  <si>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</si>
  <si>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</si>
  <si>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</si>
  <si>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</si>
  <si>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</si>
  <si>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</si>
  <si>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</si>
  <si>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</si>
  <si>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</si>
  <si>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</si>
  <si>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</si>
  <si>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</si>
  <si>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</si>
  <si>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</si>
  <si>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</si>
  <si>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</si>
  <si>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</si>
  <si>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</si>
  <si>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</si>
  <si>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</si>
  <si>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</si>
  <si>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</si>
  <si>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</si>
  <si>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</si>
  <si>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</si>
  <si>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</si>
  <si>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</si>
  <si>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</si>
  <si>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</si>
  <si>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</si>
  <si>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</si>
  <si>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</si>
  <si>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人員配置区分</t>
  </si>
  <si>
    <t>割 引</t>
  </si>
  <si>
    <t>各サービス共通</t>
  </si>
  <si>
    <t>地域区分</t>
  </si>
  <si>
    <t>職員の欠員による減算の状況</t>
  </si>
  <si>
    <t>送迎体制</t>
  </si>
  <si>
    <t>夜間勤務条件基準</t>
  </si>
  <si>
    <t>ユニットケア体制</t>
    <rPh sb="6" eb="8">
      <t>タイセイ</t>
    </rPh>
    <phoneticPr fontId="1"/>
  </si>
  <si>
    <t>機能訓練指導体制</t>
  </si>
  <si>
    <t>準ユニットケア体制</t>
    <rPh sb="0" eb="1">
      <t>ジュン</t>
    </rPh>
    <rPh sb="7" eb="9">
      <t>タイセイ</t>
    </rPh>
    <phoneticPr fontId="1"/>
  </si>
  <si>
    <t>常勤専従医師配置</t>
  </si>
  <si>
    <t>精神科医師定期的療養指導</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</si>
  <si>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</si>
  <si>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</si>
  <si>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</si>
  <si>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</si>
  <si>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</si>
  <si>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</si>
  <si>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</si>
  <si>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</si>
  <si>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</si>
  <si>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</si>
  <si>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</si>
  <si>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</si>
  <si>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</si>
  <si>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</si>
  <si>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</si>
  <si>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</si>
  <si>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</si>
  <si>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（別紙●）</t>
    <rPh sb="1" eb="3">
      <t>ベッシ</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</si>
  <si>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</si>
  <si>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</si>
  <si>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生活機能向上連携加算</t>
    <rPh sb="0" eb="2">
      <t>セイカツ</t>
    </rPh>
    <rPh sb="2" eb="4">
      <t>キノウ</t>
    </rPh>
    <rPh sb="4" eb="6">
      <t>コウジョウ</t>
    </rPh>
    <rPh sb="6" eb="8">
      <t>レンケイ</t>
    </rPh>
    <rPh sb="8" eb="10">
      <t>カサン</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</si>
  <si>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</si>
  <si>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</si>
  <si>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</si>
  <si>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ADL維持等加算〔申出〕の有無</t>
  </si>
  <si>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</si>
  <si>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</si>
  <si>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</si>
  <si>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</si>
  <si>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</si>
  <si>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</si>
  <si>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職員の欠員による減算の状況</t>
    <phoneticPr fontId="1"/>
  </si>
  <si>
    <t>夜間勤務条件基準</t>
    <phoneticPr fontId="1"/>
  </si>
  <si>
    <t>生活機能向上連携加算</t>
    <phoneticPr fontId="1"/>
  </si>
  <si>
    <t>褥瘡マネジメント加算</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</si>
  <si>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</si>
  <si>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</si>
  <si>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</si>
  <si>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</si>
  <si>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</si>
  <si>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安全対策体制</t>
    <rPh sb="0" eb="2">
      <t>アンゼン</t>
    </rPh>
    <rPh sb="2" eb="4">
      <t>タイサク</t>
    </rPh>
    <rPh sb="4" eb="6">
      <t>タイセイ</t>
    </rPh>
    <phoneticPr fontId="1"/>
  </si>
  <si>
    <t>提供サービス</t>
    <phoneticPr fontId="1"/>
  </si>
  <si>
    <t>短期入所生活介護</t>
    <phoneticPr fontId="1"/>
  </si>
  <si>
    <t>自立支援促進加算</t>
    <rPh sb="0" eb="2">
      <t>ジリツ</t>
    </rPh>
    <rPh sb="2" eb="4">
      <t>シエン</t>
    </rPh>
    <rPh sb="4" eb="6">
      <t>ソクシン</t>
    </rPh>
    <rPh sb="6" eb="8">
      <t>カサン</t>
    </rPh>
    <phoneticPr fontId="1"/>
  </si>
  <si>
    <t>LIFEへの登録</t>
    <rPh sb="6" eb="8">
      <t>トウロク</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</si>
  <si>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</si>
  <si>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</si>
  <si>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</si>
  <si>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</si>
  <si>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</si>
  <si>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</si>
  <si>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</si>
  <si>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</si>
  <si>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</si>
  <si>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</si>
  <si>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</si>
  <si>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</si>
  <si>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</si>
  <si>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</si>
  <si>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</si>
  <si>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</si>
  <si>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</si>
  <si>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</si>
  <si>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</si>
  <si>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</si>
  <si>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</si>
  <si>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</si>
  <si>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</si>
  <si>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</si>
  <si>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</si>
  <si>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</si>
  <si>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</si>
  <si>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</si>
  <si>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</si>
  <si>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</si>
  <si>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</si>
  <si>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</si>
  <si>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</si>
  <si>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</si>
  <si>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</si>
  <si>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</si>
  <si>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</si>
  <si>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</si>
  <si>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</si>
  <si>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</si>
  <si>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</si>
  <si>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t>
  </si>
  <si>
    <t>１ 減算型</t>
    <phoneticPr fontId="1"/>
  </si>
  <si>
    <t>２ 基準型</t>
    <rPh sb="2" eb="4">
      <t>キジュン</t>
    </rPh>
    <rPh sb="4" eb="5">
      <t>ガタ</t>
    </rPh>
    <phoneticPr fontId="1"/>
  </si>
  <si>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</si>
  <si>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</si>
  <si>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</si>
  <si>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</si>
  <si>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</si>
  <si>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</si>
  <si>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</si>
  <si>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</si>
  <si>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</si>
  <si>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</si>
  <si>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</si>
  <si>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</si>
  <si>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</si>
  <si>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</si>
  <si>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生産性向上推進体制加算</t>
    <phoneticPr fontId="1"/>
  </si>
  <si>
    <t>３ 加算Ⅰ</t>
    <rPh sb="2" eb="4">
      <t>カサン</t>
    </rPh>
    <phoneticPr fontId="1"/>
  </si>
  <si>
    <t>認知症チームケア推進加算</t>
    <phoneticPr fontId="1"/>
  </si>
  <si>
    <t>業務継続計画策定の有無</t>
    <phoneticPr fontId="1"/>
  </si>
  <si>
    <t>４ 加算Ⅱ</t>
    <rPh sb="2" eb="4">
      <t>カサン</t>
    </rPh>
    <phoneticPr fontId="1"/>
  </si>
  <si>
    <t>５ 加算Ⅲ</t>
    <rPh sb="2" eb="4">
      <t>カサン</t>
    </rPh>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</si>
  <si>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</si>
  <si>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</si>
  <si>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</si>
  <si>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</si>
  <si>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若年性認知症利用者受入加算</t>
    <rPh sb="0" eb="3">
      <t>ジャクネンセイ</t>
    </rPh>
    <rPh sb="3" eb="6">
      <t>ニンチショウ</t>
    </rPh>
    <rPh sb="6" eb="9">
      <t>リヨウシャ</t>
    </rPh>
    <rPh sb="9" eb="11">
      <t>ウケイレ</t>
    </rPh>
    <rPh sb="11" eb="13">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</si>
  <si>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</si>
  <si>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障害者生活支援体制</t>
    <phoneticPr fontId="1"/>
  </si>
  <si>
    <t>月</t>
    <rPh sb="0" eb="1">
      <t>ガツ</t>
    </rPh>
    <phoneticPr fontId="1"/>
  </si>
  <si>
    <t>日</t>
    <rPh sb="0" eb="1">
      <t>ニチ</t>
    </rPh>
    <phoneticPr fontId="1"/>
  </si>
  <si>
    <t>（別紙１－１）</t>
    <rPh sb="1" eb="3">
      <t>ベッシ</t>
    </rPh>
    <phoneticPr fontId="1"/>
  </si>
  <si>
    <t>事業所名</t>
  </si>
  <si>
    <t>　２７</t>
    <phoneticPr fontId="1"/>
  </si>
  <si>
    <t>１　新規　　２　変更　　３　終了</t>
    <phoneticPr fontId="1"/>
  </si>
  <si>
    <t>異動年月日</t>
    <rPh sb="0" eb="2">
      <t>イドウ</t>
    </rPh>
    <rPh sb="2" eb="5">
      <t>ネンガッピ</t>
    </rPh>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</si>
  <si>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</si>
  <si>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</si>
  <si>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提供サービス</t>
  </si>
  <si>
    <t>そ　 　　の　 　　他　　 　該　　 　当　　 　す 　　　る 　　　体 　　　制 　　　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</si>
</sst>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trike/>
      <sz val="11"/>
      <name val="HGSｺﾞｼｯｸM"/>
      <family val="3"/>
      <charset val="128"/>
    </font>
    <font>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游ゴシック Light"/>
      <family val="3"/>
      <charset val="128"/>
    </font>
    <font>
      <sz val="16"/>
      <name val="HGSｺﾞｼｯｸM"/>
      <family val="3"/>
      <charset val="128"/>
    </font>
    <font>
      <sz val="11"/>
      <name val="ＭＳ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3">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58" applyNumberFormat="0" applyFont="0" applyAlignment="0" applyProtection="0">
      <alignment vertical="center"/>
    </xf>
    <xf numFmtId="0" fontId="15" fillId="0" borderId="59" applyNumberFormat="0" applyFill="0" applyAlignment="0" applyProtection="0">
      <alignment vertical="center"/>
    </xf>
    <xf numFmtId="0" fontId="16" fillId="30" borderId="0" applyNumberFormat="0" applyBorder="0" applyAlignment="0" applyProtection="0">
      <alignment vertical="center"/>
    </xf>
    <xf numFmtId="0" fontId="17" fillId="31" borderId="6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1" fillId="0" borderId="63" applyNumberFormat="0" applyFill="0" applyAlignment="0" applyProtection="0">
      <alignment vertical="center"/>
    </xf>
    <xf numFmtId="0" fontId="21" fillId="0" borderId="0" applyNumberFormat="0" applyFill="0" applyBorder="0" applyAlignment="0" applyProtection="0">
      <alignment vertical="center"/>
    </xf>
    <xf numFmtId="0" fontId="22" fillId="0" borderId="64" applyNumberFormat="0" applyFill="0" applyAlignment="0" applyProtection="0">
      <alignment vertical="center"/>
    </xf>
    <xf numFmtId="0" fontId="23" fillId="31" borderId="65" applyNumberFormat="0" applyAlignment="0" applyProtection="0">
      <alignment vertical="center"/>
    </xf>
    <xf numFmtId="0" fontId="24" fillId="0" borderId="0" applyNumberFormat="0" applyFill="0" applyBorder="0" applyAlignment="0" applyProtection="0">
      <alignment vertical="center"/>
    </xf>
    <xf numFmtId="0" fontId="25" fillId="2" borderId="60"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41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41" xfId="0" applyFont="1" applyFill="1" applyBorder="1" applyAlignment="1">
      <alignment horizontal="left" vertical="center" wrapText="1"/>
    </xf>
    <xf numFmtId="0" fontId="3" fillId="0" borderId="13" xfId="0" applyFont="1" applyFill="1" applyBorder="1" applyAlignment="1">
      <alignment vertical="center"/>
    </xf>
    <xf numFmtId="0" fontId="7" fillId="0" borderId="13" xfId="0" applyFont="1" applyFill="1" applyBorder="1" applyAlignment="1">
      <alignment vertical="center"/>
    </xf>
    <xf numFmtId="0" fontId="27" fillId="0" borderId="13" xfId="0" applyFont="1" applyFill="1" applyBorder="1" applyAlignment="1">
      <alignment vertical="center"/>
    </xf>
    <xf numFmtId="0" fontId="3" fillId="0" borderId="5"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vertical="top"/>
    </xf>
    <xf numFmtId="0" fontId="3" fillId="0" borderId="44" xfId="0" applyFont="1" applyFill="1" applyBorder="1" applyAlignment="1">
      <alignment vertical="top"/>
    </xf>
    <xf numFmtId="0" fontId="3" fillId="0" borderId="17" xfId="0" applyFont="1" applyFill="1" applyBorder="1" applyAlignment="1">
      <alignment vertical="center"/>
    </xf>
    <xf numFmtId="0" fontId="3" fillId="0" borderId="44" xfId="0" applyFont="1" applyFill="1" applyBorder="1" applyAlignment="1">
      <alignment horizontal="center" vertical="center"/>
    </xf>
    <xf numFmtId="0" fontId="3" fillId="0" borderId="46" xfId="0" applyFont="1" applyFill="1" applyBorder="1" applyAlignment="1">
      <alignment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4" xfId="0" applyFont="1" applyFill="1" applyBorder="1" applyAlignment="1">
      <alignment vertical="center"/>
    </xf>
    <xf numFmtId="0" fontId="3" fillId="0" borderId="31" xfId="0" applyFont="1" applyFill="1" applyBorder="1" applyAlignment="1">
      <alignment vertical="center"/>
    </xf>
    <xf numFmtId="0" fontId="3" fillId="0" borderId="39" xfId="0" applyFont="1" applyFill="1" applyBorder="1" applyAlignment="1">
      <alignment vertical="center"/>
    </xf>
    <xf numFmtId="0" fontId="28" fillId="0" borderId="0" xfId="0" applyFont="1" applyFill="1" applyAlignment="1">
      <alignment vertical="center"/>
    </xf>
    <xf numFmtId="0" fontId="28" fillId="0" borderId="0" xfId="0" applyFont="1" applyFill="1" applyAlignment="1">
      <alignment horizontal="center" vertical="center"/>
    </xf>
    <xf numFmtId="0" fontId="29" fillId="0" borderId="0" xfId="0" applyFont="1" applyFill="1" applyAlignment="1">
      <alignment horizontal="left" vertical="center"/>
    </xf>
    <xf numFmtId="0" fontId="28" fillId="0" borderId="7" xfId="0" applyFont="1" applyFill="1" applyBorder="1" applyAlignment="1">
      <alignment horizontal="left" vertical="center"/>
    </xf>
    <xf numFmtId="0" fontId="8" fillId="0" borderId="7" xfId="0" applyFont="1" applyFill="1" applyBorder="1" applyAlignment="1">
      <alignment horizontal="right" vertical="center"/>
    </xf>
    <xf numFmtId="0" fontId="8" fillId="0" borderId="8" xfId="0" applyFont="1" applyFill="1" applyBorder="1" applyAlignment="1">
      <alignment horizontal="right" vertical="center"/>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17"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3" fillId="0" borderId="39" xfId="0" applyFont="1" applyFill="1" applyBorder="1" applyAlignment="1">
      <alignment horizontal="left"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3" fillId="0" borderId="17" xfId="0" applyFont="1" applyFill="1" applyBorder="1" applyAlignment="1">
      <alignment vertical="top"/>
    </xf>
    <xf numFmtId="0" fontId="0" fillId="0" borderId="31"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3" fillId="0" borderId="28" xfId="0" applyFont="1" applyFill="1" applyBorder="1" applyAlignment="1">
      <alignment horizontal="left" vertical="center" wrapText="1"/>
    </xf>
    <xf numFmtId="0" fontId="3" fillId="0" borderId="32" xfId="0" applyFont="1" applyFill="1" applyBorder="1" applyAlignment="1">
      <alignment vertical="center"/>
    </xf>
    <xf numFmtId="0" fontId="0" fillId="0" borderId="32" xfId="0" applyFont="1" applyFill="1" applyBorder="1" applyAlignment="1">
      <alignment vertical="center"/>
    </xf>
    <xf numFmtId="0" fontId="3" fillId="0" borderId="27" xfId="0" applyFont="1" applyFill="1" applyBorder="1" applyAlignment="1">
      <alignment vertical="center"/>
    </xf>
    <xf numFmtId="0" fontId="3" fillId="0" borderId="40" xfId="0" applyFont="1" applyFill="1" applyBorder="1" applyAlignment="1">
      <alignment vertical="center"/>
    </xf>
    <xf numFmtId="0" fontId="3" fillId="0" borderId="34" xfId="0" applyFont="1" applyFill="1" applyBorder="1" applyAlignment="1">
      <alignment vertical="center"/>
    </xf>
    <xf numFmtId="0" fontId="0" fillId="0" borderId="39"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0" fillId="0" borderId="35" xfId="0" applyFont="1" applyFill="1" applyBorder="1" applyAlignment="1" applyProtection="1">
      <alignment horizontal="center" vertical="center"/>
      <protection locked="0"/>
    </xf>
    <xf numFmtId="0" fontId="3" fillId="0" borderId="36" xfId="0" applyFont="1" applyFill="1" applyBorder="1" applyAlignment="1">
      <alignment vertical="center"/>
    </xf>
    <xf numFmtId="0" fontId="0" fillId="0" borderId="36" xfId="0" applyFont="1" applyFill="1" applyBorder="1" applyAlignment="1">
      <alignment vertical="center"/>
    </xf>
    <xf numFmtId="0" fontId="3" fillId="0" borderId="36" xfId="0" applyFont="1" applyFill="1" applyBorder="1" applyAlignment="1">
      <alignment horizontal="left" vertical="center" wrapText="1"/>
    </xf>
    <xf numFmtId="0" fontId="0" fillId="0" borderId="36" xfId="0" applyFont="1" applyFill="1" applyBorder="1" applyAlignment="1" applyProtection="1">
      <alignment horizontal="center" vertical="center"/>
      <protection locked="0"/>
    </xf>
    <xf numFmtId="0" fontId="0" fillId="0" borderId="36" xfId="0" applyFont="1" applyFill="1" applyBorder="1" applyAlignment="1">
      <alignment horizontal="left" vertical="center"/>
    </xf>
    <xf numFmtId="0" fontId="3" fillId="0" borderId="42" xfId="0" applyFont="1" applyFill="1" applyBorder="1" applyAlignment="1">
      <alignment horizontal="left" vertical="center" wrapText="1"/>
    </xf>
    <xf numFmtId="0" fontId="0" fillId="0" borderId="39"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43"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28" xfId="0" applyFont="1" applyFill="1" applyBorder="1" applyAlignment="1">
      <alignment vertical="center" wrapText="1"/>
    </xf>
    <xf numFmtId="0" fontId="3" fillId="0" borderId="28"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46"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4" xfId="0" applyFont="1" applyFill="1" applyBorder="1" applyAlignment="1">
      <alignment horizontal="lef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7" xfId="0" applyFont="1" applyFill="1" applyBorder="1" applyAlignment="1">
      <alignmen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0" xfId="0" applyFont="1" applyAlignment="1">
      <alignment horizontal="center" vertical="center"/>
    </xf>
    <xf numFmtId="0" fontId="28" fillId="0" borderId="0" xfId="0" applyFont="1" applyAlignment="1">
      <alignment horizontal="left" vertical="center"/>
    </xf>
    <xf numFmtId="0" fontId="28" fillId="0" borderId="7" xfId="0" applyFont="1" applyBorder="1" applyAlignment="1">
      <alignment horizontal="left"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29" fillId="0" borderId="0" xfId="0" applyFont="1" applyAlignment="1">
      <alignment horizontal="left" vertical="center"/>
    </xf>
    <xf numFmtId="0" fontId="0" fillId="0" borderId="4" xfId="0" applyBorder="1" applyAlignment="1" applyProtection="1">
      <alignment horizontal="center" vertical="center"/>
      <protection locked="0"/>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0" fillId="0" borderId="16" xfId="0" applyBorder="1" applyAlignment="1" applyProtection="1">
      <alignment horizontal="center" vertical="center"/>
      <protection locked="0"/>
    </xf>
    <xf numFmtId="0" fontId="3" fillId="0" borderId="5" xfId="0" applyFont="1" applyBorder="1" applyAlignment="1">
      <alignment vertical="center"/>
    </xf>
    <xf numFmtId="0" fontId="3" fillId="0" borderId="5" xfId="0" applyFont="1" applyBorder="1" applyAlignment="1">
      <alignment vertical="center" wrapText="1"/>
    </xf>
    <xf numFmtId="0" fontId="0" fillId="0" borderId="5" xfId="0" applyBorder="1" applyAlignment="1" applyProtection="1">
      <alignment horizontal="center" vertical="center"/>
      <protection locked="0"/>
    </xf>
    <xf numFmtId="0" fontId="3" fillId="0" borderId="15" xfId="0" applyFont="1" applyBorder="1" applyAlignment="1">
      <alignment vertical="center" wrapText="1"/>
    </xf>
    <xf numFmtId="0" fontId="3" fillId="0" borderId="17" xfId="0" applyFont="1" applyBorder="1" applyAlignment="1">
      <alignment vertical="center"/>
    </xf>
    <xf numFmtId="0" fontId="3" fillId="0" borderId="44" xfId="0" applyFont="1" applyBorder="1" applyAlignment="1">
      <alignment horizontal="center" vertical="center"/>
    </xf>
    <xf numFmtId="0" fontId="3" fillId="0" borderId="46" xfId="0" applyFont="1" applyBorder="1" applyAlignment="1">
      <alignment vertical="center"/>
    </xf>
    <xf numFmtId="0" fontId="3" fillId="0" borderId="44" xfId="0" applyFont="1" applyBorder="1" applyAlignment="1">
      <alignment vertical="center" wrapText="1"/>
    </xf>
    <xf numFmtId="0" fontId="3" fillId="0" borderId="44" xfId="0" applyFont="1" applyBorder="1" applyAlignment="1">
      <alignment vertical="center"/>
    </xf>
    <xf numFmtId="0" fontId="3" fillId="0" borderId="39" xfId="0" applyFont="1" applyBorder="1" applyAlignment="1">
      <alignment vertical="center"/>
    </xf>
    <xf numFmtId="0" fontId="0" fillId="0" borderId="39" xfId="0" applyBorder="1" applyAlignment="1">
      <alignment vertical="center"/>
    </xf>
    <xf numFmtId="0" fontId="3" fillId="0" borderId="39" xfId="0" applyFont="1" applyBorder="1" applyAlignment="1">
      <alignment horizontal="left" vertical="center" wrapText="1"/>
    </xf>
    <xf numFmtId="0" fontId="0" fillId="0" borderId="39" xfId="0" applyBorder="1" applyAlignment="1" applyProtection="1">
      <alignment horizontal="center" vertical="center"/>
      <protection locked="0"/>
    </xf>
    <xf numFmtId="0" fontId="0" fillId="0" borderId="39" xfId="0" applyBorder="1" applyAlignment="1">
      <alignment horizontal="left" vertical="center"/>
    </xf>
    <xf numFmtId="0" fontId="0" fillId="0" borderId="40" xfId="0" applyBorder="1" applyAlignment="1">
      <alignment horizontal="left" vertical="center"/>
    </xf>
    <xf numFmtId="0" fontId="0" fillId="0" borderId="0" xfId="0" applyAlignment="1" applyProtection="1">
      <alignment horizontal="center" vertical="center"/>
      <protection locked="0"/>
    </xf>
    <xf numFmtId="0" fontId="3" fillId="0" borderId="44" xfId="0" applyFont="1" applyBorder="1" applyAlignment="1">
      <alignment vertical="top"/>
    </xf>
    <xf numFmtId="0" fontId="3" fillId="0" borderId="17" xfId="0" applyFont="1" applyBorder="1" applyAlignment="1">
      <alignment horizontal="left" vertical="center"/>
    </xf>
    <xf numFmtId="0" fontId="3" fillId="0" borderId="31" xfId="0" applyFont="1" applyBorder="1" applyAlignment="1">
      <alignment vertical="center"/>
    </xf>
    <xf numFmtId="0" fontId="3" fillId="0" borderId="29" xfId="0" applyFont="1" applyBorder="1" applyAlignment="1">
      <alignment vertical="center"/>
    </xf>
    <xf numFmtId="0" fontId="0" fillId="0" borderId="29" xfId="0" applyBorder="1" applyAlignment="1">
      <alignment vertical="center"/>
    </xf>
    <xf numFmtId="0" fontId="3" fillId="0" borderId="29" xfId="0" applyFont="1" applyBorder="1" applyAlignment="1">
      <alignment horizontal="left" vertical="center" wrapText="1"/>
    </xf>
    <xf numFmtId="0" fontId="0" fillId="0" borderId="29" xfId="0" applyBorder="1" applyAlignment="1" applyProtection="1">
      <alignment horizontal="center" vertical="center"/>
      <protection locked="0"/>
    </xf>
    <xf numFmtId="0" fontId="0" fillId="0" borderId="29" xfId="0" applyBorder="1" applyAlignment="1">
      <alignment horizontal="left" vertical="center"/>
    </xf>
    <xf numFmtId="0" fontId="0" fillId="0" borderId="32" xfId="0" applyBorder="1" applyAlignment="1">
      <alignment horizontal="left" vertical="center"/>
    </xf>
    <xf numFmtId="0" fontId="3" fillId="0" borderId="0" xfId="0" applyFont="1" applyAlignment="1">
      <alignment vertical="top"/>
    </xf>
    <xf numFmtId="0" fontId="3" fillId="0" borderId="40" xfId="0" applyFont="1" applyBorder="1" applyAlignment="1">
      <alignment vertical="center"/>
    </xf>
    <xf numFmtId="0" fontId="3" fillId="0" borderId="17" xfId="0" applyFont="1" applyBorder="1" applyAlignment="1">
      <alignment vertical="top"/>
    </xf>
    <xf numFmtId="0" fontId="0" fillId="0" borderId="17" xfId="0" applyBorder="1" applyAlignment="1" applyProtection="1">
      <alignment horizontal="center" vertical="center"/>
      <protection locked="0"/>
    </xf>
    <xf numFmtId="0" fontId="3" fillId="0" borderId="28" xfId="0" applyFont="1" applyBorder="1" applyAlignment="1">
      <alignment vertical="center"/>
    </xf>
    <xf numFmtId="0" fontId="0" fillId="0" borderId="32" xfId="0" applyBorder="1" applyAlignment="1">
      <alignment vertical="center"/>
    </xf>
    <xf numFmtId="0" fontId="3" fillId="0" borderId="28" xfId="0" applyFont="1" applyBorder="1" applyAlignment="1">
      <alignment horizontal="left" vertical="center"/>
    </xf>
    <xf numFmtId="0" fontId="3" fillId="0" borderId="16" xfId="0" applyFont="1" applyBorder="1" applyAlignment="1">
      <alignment vertical="center"/>
    </xf>
    <xf numFmtId="0" fontId="3" fillId="0" borderId="45" xfId="0" applyFont="1" applyBorder="1" applyAlignment="1">
      <alignment vertical="center"/>
    </xf>
    <xf numFmtId="0" fontId="3" fillId="0" borderId="15" xfId="0" applyFont="1" applyBorder="1" applyAlignment="1">
      <alignment vertical="center"/>
    </xf>
    <xf numFmtId="0" fontId="3" fillId="0" borderId="41" xfId="0" applyFont="1" applyBorder="1" applyAlignment="1">
      <alignment horizontal="left" vertical="center" wrapText="1"/>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7" fillId="0" borderId="13" xfId="0" applyFont="1" applyBorder="1" applyAlignment="1">
      <alignment vertical="center"/>
    </xf>
    <xf numFmtId="0" fontId="27"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3" xfId="0" applyBorder="1" applyAlignment="1" applyProtection="1">
      <alignment horizontal="center" vertical="center"/>
      <protection locked="0"/>
    </xf>
    <xf numFmtId="0" fontId="3" fillId="0" borderId="27" xfId="0" applyFont="1" applyBorder="1" applyAlignment="1">
      <alignment vertical="center"/>
    </xf>
    <xf numFmtId="0" fontId="3" fillId="0" borderId="29" xfId="0" applyFont="1" applyBorder="1" applyAlignment="1">
      <alignment horizontal="left" vertical="center"/>
    </xf>
    <xf numFmtId="0" fontId="3" fillId="0" borderId="32" xfId="0" applyFont="1" applyBorder="1" applyAlignment="1">
      <alignment horizontal="left" vertical="center"/>
    </xf>
    <xf numFmtId="0" fontId="3" fillId="0" borderId="25" xfId="0" applyFont="1" applyBorder="1" applyAlignment="1">
      <alignment vertical="center"/>
    </xf>
    <xf numFmtId="0" fontId="3" fillId="0" borderId="36" xfId="0" applyFont="1" applyBorder="1" applyAlignment="1">
      <alignment vertical="center"/>
    </xf>
    <xf numFmtId="0" fontId="0" fillId="0" borderId="36" xfId="0" applyBorder="1" applyAlignment="1">
      <alignment vertical="center"/>
    </xf>
    <xf numFmtId="0" fontId="3" fillId="0" borderId="1" xfId="0" applyFont="1" applyBorder="1" applyAlignment="1">
      <alignment vertical="top"/>
    </xf>
    <xf numFmtId="0" fontId="3" fillId="0" borderId="43" xfId="0" applyFont="1" applyBorder="1" applyAlignment="1">
      <alignment horizontal="left" vertical="center"/>
    </xf>
    <xf numFmtId="0" fontId="3" fillId="0" borderId="36" xfId="0" applyFont="1" applyBorder="1" applyAlignment="1">
      <alignment horizontal="left" vertical="center" wrapText="1"/>
    </xf>
    <xf numFmtId="0" fontId="0" fillId="0" borderId="36" xfId="0" applyBorder="1" applyAlignment="1" applyProtection="1">
      <alignment horizontal="center" vertical="center"/>
      <protection locked="0"/>
    </xf>
    <xf numFmtId="0" fontId="3" fillId="0" borderId="36" xfId="0" applyFont="1" applyBorder="1" applyAlignment="1">
      <alignment horizontal="left" vertical="center"/>
    </xf>
    <xf numFmtId="0" fontId="0" fillId="0" borderId="37" xfId="0" applyBorder="1" applyAlignment="1">
      <alignment vertical="center"/>
    </xf>
    <xf numFmtId="0" fontId="3" fillId="0" borderId="46" xfId="0" applyFont="1" applyBorder="1" applyAlignment="1">
      <alignment vertical="center" shrinkToFit="1"/>
    </xf>
    <xf numFmtId="0" fontId="3" fillId="0" borderId="17" xfId="0" applyFont="1" applyBorder="1" applyAlignment="1">
      <alignment horizontal="left" vertical="center" shrinkToFit="1"/>
    </xf>
    <xf numFmtId="0" fontId="3" fillId="0" borderId="34" xfId="0" applyFont="1" applyBorder="1" applyAlignment="1">
      <alignment vertical="center"/>
    </xf>
    <xf numFmtId="0" fontId="3" fillId="0" borderId="30" xfId="0" applyFont="1" applyBorder="1" applyAlignment="1">
      <alignment vertical="center"/>
    </xf>
    <xf numFmtId="0" fontId="0" fillId="0" borderId="27" xfId="0" applyBorder="1" applyAlignment="1">
      <alignment horizontal="left" vertical="center"/>
    </xf>
    <xf numFmtId="0" fontId="0" fillId="0" borderId="34" xfId="0" applyBorder="1" applyAlignment="1">
      <alignment horizontal="left" vertical="center"/>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0" fillId="0" borderId="31" xfId="0" applyFont="1" applyFill="1" applyBorder="1" applyAlignment="1" applyProtection="1">
      <alignment horizontal="center" vertical="center" wrapText="1"/>
      <protection locked="0"/>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6" xfId="0" applyFont="1" applyFill="1" applyBorder="1" applyAlignment="1">
      <alignment horizontal="left"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2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49" fontId="8" fillId="0" borderId="6" xfId="0" applyNumberFormat="1" applyFont="1" applyFill="1" applyBorder="1" applyAlignment="1">
      <alignment horizontal="left" vertical="center"/>
    </xf>
    <xf numFmtId="49" fontId="8" fillId="0" borderId="7" xfId="0" applyNumberFormat="1" applyFont="1" applyFill="1" applyBorder="1" applyAlignment="1">
      <alignment horizontal="left" vertical="center"/>
    </xf>
    <xf numFmtId="49" fontId="8" fillId="0" borderId="8" xfId="0" applyNumberFormat="1" applyFont="1" applyFill="1" applyBorder="1" applyAlignment="1">
      <alignment horizontal="left" vertical="center"/>
    </xf>
    <xf numFmtId="0" fontId="8"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Alignment="1">
      <alignment horizontal="center" vertical="center"/>
    </xf>
    <xf numFmtId="0" fontId="3" fillId="0" borderId="2" xfId="0" applyFont="1" applyBorder="1" applyAlignment="1">
      <alignment horizontal="center" vertical="center"/>
    </xf>
    <xf numFmtId="0" fontId="8" fillId="0" borderId="2" xfId="0" applyFont="1" applyBorder="1" applyAlignment="1">
      <alignment horizontal="center" vertical="center"/>
    </xf>
    <xf numFmtId="0" fontId="28"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49" fontId="8" fillId="0" borderId="6" xfId="0" applyNumberFormat="1" applyFont="1" applyBorder="1" applyAlignment="1">
      <alignment horizontal="left" vertical="center"/>
    </xf>
    <xf numFmtId="49" fontId="8" fillId="0" borderId="7" xfId="0" applyNumberFormat="1" applyFont="1" applyBorder="1" applyAlignment="1">
      <alignment horizontal="left" vertical="center"/>
    </xf>
    <xf numFmtId="49" fontId="8" fillId="0" borderId="8" xfId="0" applyNumberFormat="1"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45" xfId="0" applyFont="1" applyBorder="1" applyAlignment="1">
      <alignment horizontal="left"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 xfId="0" applyFont="1" applyBorder="1" applyAlignment="1">
      <alignment horizontal="center" vertical="center"/>
    </xf>
    <xf numFmtId="0" fontId="3" fillId="0" borderId="30" xfId="0" applyFont="1" applyBorder="1" applyAlignment="1">
      <alignment horizontal="left" vertical="center" wrapText="1"/>
    </xf>
    <xf numFmtId="0" fontId="3" fillId="0" borderId="42" xfId="0" applyFont="1" applyBorder="1" applyAlignment="1">
      <alignment horizontal="left" vertical="center" wrapText="1"/>
    </xf>
    <xf numFmtId="0" fontId="3" fillId="0" borderId="29" xfId="0" applyFont="1" applyBorder="1" applyAlignment="1">
      <alignment horizontal="left" vertical="center"/>
    </xf>
    <xf numFmtId="0" fontId="0" fillId="0" borderId="29" xfId="0" applyBorder="1" applyAlignment="1" applyProtection="1">
      <alignment horizontal="center" vertical="center" wrapText="1"/>
      <protection locked="0"/>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7"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8"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4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k13sv01\FileSV\&#20581;&#24247;&#31119;&#31049;&#37096;\&#31119;&#31049;&#25351;&#23566;&#30435;&#26619;&#35506;\&#9734;&#31119;&#31049;&#25351;&#23566;&#30435;&#26619;&#35506;&#9734;\05%20&#25351;&#23450;&#23621;&#23429;&#12469;&#12540;&#12499;&#12473;&#31561;&#38306;&#20418;\17%20&#22577;&#37228;&#25913;&#23450;\R7_&#22577;&#37228;&#25913;&#23450;\070331%20&#38651;&#23376;&#30003;&#35531;&#23626;&#20986;&#12471;&#12473;&#12486;&#12512;&#12395;&#29992;&#12356;&#12427;&#20307;&#21046;&#34920;&#65288;&#30906;&#23450;&#29256;&#65289;&#12395;&#12388;&#12365;&#12414;&#12375;&#12390;\&#65288;&#20462;&#27491;&#29256;&#65289;&#20307;&#21046;&#31561;&#29366;&#27841;&#19968;&#35239;&#34920;20250328_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居宅"/>
      <sheetName val="居宅サテライト"/>
      <sheetName val="備考（1）"/>
      <sheetName val="予防"/>
      <sheetName val="予防サテライト"/>
      <sheetName val="備考（1－2）"/>
      <sheetName val="別紙１－３"/>
      <sheetName val="備考（1－3）"/>
      <sheetName val="別紙１－4"/>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pageSetUpPr fitToPage="1"/>
  </sheetPr>
  <dimension ref="A2:AL82"/>
  <sheetViews>
    <sheetView tabSelected="1" view="pageBreakPreview" zoomScale="70" zoomScaleNormal="75" zoomScaleSheetLayoutView="70" workbookViewId="0"/>
  </sheetViews>
  <sheetFormatPr defaultRowHeight="13.5" x14ac:dyDescent="0.15"/>
  <cols>
    <col min="1" max="2" width="4.25" style="92" customWidth="1"/>
    <col min="3" max="3" width="25" style="93" customWidth="1"/>
    <col min="4" max="4" width="4.875" style="93" customWidth="1"/>
    <col min="5" max="5" width="41.625" style="93" customWidth="1"/>
    <col min="6" max="6" width="4.875" style="93" customWidth="1"/>
    <col min="7" max="7" width="19.625" style="93" customWidth="1"/>
    <col min="8" max="8" width="33.875" style="93" customWidth="1"/>
    <col min="9" max="24" width="5.375" style="93" customWidth="1"/>
    <col min="25" max="32" width="4.875" style="93" customWidth="1"/>
    <col min="33" max="38" width="0" style="108" hidden="1" customWidth="1"/>
    <col min="39" max="16384" width="9" style="93"/>
  </cols>
  <sheetData>
    <row r="2" spans="1:38" ht="20.25" customHeight="1" x14ac:dyDescent="0.15">
      <c r="A2" s="106" t="s">
        <v>213</v>
      </c>
      <c r="B2" s="107"/>
    </row>
    <row r="3" spans="1:38" ht="21" customHeight="1" x14ac:dyDescent="0.15">
      <c r="A3" s="283" t="s">
        <v>26</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row>
    <row r="4" spans="1:38" ht="20.25" customHeight="1" x14ac:dyDescent="0.15"/>
    <row r="5" spans="1:38" ht="27" customHeight="1" x14ac:dyDescent="0.15">
      <c r="I5" s="287" t="s">
        <v>214</v>
      </c>
      <c r="J5" s="287"/>
      <c r="K5" s="287"/>
      <c r="L5" s="287"/>
      <c r="M5" s="287"/>
      <c r="N5" s="287"/>
      <c r="O5" s="287"/>
      <c r="P5" s="287"/>
      <c r="Q5" s="287"/>
      <c r="R5" s="287"/>
      <c r="S5" s="287"/>
      <c r="T5" s="287"/>
      <c r="U5" s="287"/>
      <c r="V5" s="287"/>
      <c r="W5" s="287"/>
      <c r="X5" s="285" t="s">
        <v>82</v>
      </c>
      <c r="Y5" s="285"/>
      <c r="Z5" s="286"/>
      <c r="AA5" s="288" t="s">
        <v>215</v>
      </c>
      <c r="AB5" s="289"/>
      <c r="AC5" s="289"/>
      <c r="AD5" s="289"/>
      <c r="AE5" s="289"/>
      <c r="AF5" s="290"/>
      <c r="AG5" s="93"/>
      <c r="AH5" s="93"/>
      <c r="AI5" s="93"/>
      <c r="AJ5" s="93"/>
      <c r="AK5" s="93"/>
      <c r="AL5" s="93"/>
    </row>
    <row r="6" spans="1:38" ht="27.75" customHeight="1" x14ac:dyDescent="0.15">
      <c r="I6" s="287" t="s">
        <v>20</v>
      </c>
      <c r="J6" s="287"/>
      <c r="K6" s="287"/>
      <c r="L6" s="287"/>
      <c r="M6" s="287"/>
      <c r="N6" s="291" t="s">
        <v>216</v>
      </c>
      <c r="O6" s="291"/>
      <c r="P6" s="291"/>
      <c r="Q6" s="291"/>
      <c r="R6" s="291"/>
      <c r="S6" s="291"/>
      <c r="T6" s="291"/>
      <c r="U6" s="291"/>
      <c r="V6" s="291"/>
      <c r="W6" s="291"/>
      <c r="X6" s="287" t="s">
        <v>217</v>
      </c>
      <c r="Y6" s="287"/>
      <c r="Z6" s="287"/>
      <c r="AA6" s="109"/>
      <c r="AB6" s="110" t="s">
        <v>35</v>
      </c>
      <c r="AC6" s="110"/>
      <c r="AD6" s="110" t="s">
        <v>211</v>
      </c>
      <c r="AE6" s="110"/>
      <c r="AF6" s="111" t="s">
        <v>212</v>
      </c>
      <c r="AG6" s="93"/>
      <c r="AH6" s="93"/>
      <c r="AI6" s="93"/>
      <c r="AJ6" s="93"/>
      <c r="AK6" s="93"/>
      <c r="AL6" s="93"/>
    </row>
    <row r="7" spans="1:38" ht="20.25" customHeight="1" x14ac:dyDescent="0.15"/>
    <row r="8" spans="1:38" ht="17.25" customHeight="1" x14ac:dyDescent="0.15">
      <c r="A8" s="284" t="s">
        <v>136</v>
      </c>
      <c r="B8" s="285"/>
      <c r="C8" s="286"/>
      <c r="D8" s="284" t="s">
        <v>1</v>
      </c>
      <c r="E8" s="286"/>
      <c r="F8" s="284" t="s">
        <v>83</v>
      </c>
      <c r="G8" s="286"/>
      <c r="H8" s="284" t="s">
        <v>125</v>
      </c>
      <c r="I8" s="285"/>
      <c r="J8" s="285"/>
      <c r="K8" s="285"/>
      <c r="L8" s="285"/>
      <c r="M8" s="285"/>
      <c r="N8" s="285"/>
      <c r="O8" s="285"/>
      <c r="P8" s="285"/>
      <c r="Q8" s="285"/>
      <c r="R8" s="285"/>
      <c r="S8" s="285"/>
      <c r="T8" s="285"/>
      <c r="U8" s="285"/>
      <c r="V8" s="285"/>
      <c r="W8" s="285"/>
      <c r="X8" s="286"/>
      <c r="Y8" s="284" t="s">
        <v>139</v>
      </c>
      <c r="Z8" s="285"/>
      <c r="AA8" s="285"/>
      <c r="AB8" s="286"/>
      <c r="AC8" s="284" t="s">
        <v>84</v>
      </c>
      <c r="AD8" s="285"/>
      <c r="AE8" s="285"/>
      <c r="AF8" s="286"/>
    </row>
    <row r="9" spans="1:38" ht="18.75" customHeight="1" x14ac:dyDescent="0.15">
      <c r="A9" s="271" t="s">
        <v>85</v>
      </c>
      <c r="B9" s="292"/>
      <c r="C9" s="272"/>
      <c r="D9" s="271"/>
      <c r="E9" s="272"/>
      <c r="F9" s="271"/>
      <c r="G9" s="272"/>
      <c r="H9" s="275" t="s">
        <v>86</v>
      </c>
      <c r="I9" s="112" t="s">
        <v>181</v>
      </c>
      <c r="J9" s="113" t="s">
        <v>145</v>
      </c>
      <c r="K9" s="114"/>
      <c r="L9" s="114"/>
      <c r="M9" s="112" t="s">
        <v>181</v>
      </c>
      <c r="N9" s="113" t="s">
        <v>146</v>
      </c>
      <c r="O9" s="114"/>
      <c r="P9" s="114"/>
      <c r="Q9" s="112" t="s">
        <v>181</v>
      </c>
      <c r="R9" s="113" t="s">
        <v>147</v>
      </c>
      <c r="S9" s="114"/>
      <c r="T9" s="114"/>
      <c r="U9" s="112" t="s">
        <v>181</v>
      </c>
      <c r="V9" s="113" t="s">
        <v>148</v>
      </c>
      <c r="W9" s="114"/>
      <c r="X9" s="115"/>
      <c r="Y9" s="277"/>
      <c r="Z9" s="278"/>
      <c r="AA9" s="278"/>
      <c r="AB9" s="279"/>
      <c r="AC9" s="277"/>
      <c r="AD9" s="278"/>
      <c r="AE9" s="278"/>
      <c r="AF9" s="279"/>
      <c r="AG9" s="108" t="str">
        <f>"tiikikbn_code:"&amp; IF(I9="■",1,IF(M9="■",6,IF(Q9="■",7,IF(U9="■",2,IF(I10="■",3,IF(M10="■",4,IF(Q10="■",9,IF(U10="■",5,0))))))))</f>
        <v>tiikikbn_code:0</v>
      </c>
    </row>
    <row r="10" spans="1:38" ht="18.75" customHeight="1" x14ac:dyDescent="0.15">
      <c r="A10" s="273"/>
      <c r="B10" s="293"/>
      <c r="C10" s="274"/>
      <c r="D10" s="273"/>
      <c r="E10" s="274"/>
      <c r="F10" s="273"/>
      <c r="G10" s="274"/>
      <c r="H10" s="276"/>
      <c r="I10" s="116" t="s">
        <v>181</v>
      </c>
      <c r="J10" s="94" t="s">
        <v>149</v>
      </c>
      <c r="K10" s="117"/>
      <c r="L10" s="117"/>
      <c r="M10" s="112" t="s">
        <v>181</v>
      </c>
      <c r="N10" s="94" t="s">
        <v>150</v>
      </c>
      <c r="O10" s="117"/>
      <c r="P10" s="117"/>
      <c r="Q10" s="112" t="s">
        <v>181</v>
      </c>
      <c r="R10" s="94" t="s">
        <v>151</v>
      </c>
      <c r="S10" s="117"/>
      <c r="T10" s="117"/>
      <c r="U10" s="112" t="s">
        <v>181</v>
      </c>
      <c r="V10" s="94" t="s">
        <v>152</v>
      </c>
      <c r="W10" s="117"/>
      <c r="X10" s="101"/>
      <c r="Y10" s="280"/>
      <c r="Z10" s="281"/>
      <c r="AA10" s="281"/>
      <c r="AB10" s="282"/>
      <c r="AC10" s="280"/>
      <c r="AD10" s="281"/>
      <c r="AE10" s="281"/>
      <c r="AF10" s="282"/>
    </row>
    <row r="11" spans="1:38" s="108" customFormat="1" ht="18.75" customHeight="1" x14ac:dyDescent="0.15">
      <c r="A11" s="118"/>
      <c r="B11" s="119"/>
      <c r="C11" s="180"/>
      <c r="D11" s="181"/>
      <c r="E11" s="115"/>
      <c r="F11" s="122"/>
      <c r="G11" s="123"/>
      <c r="H11" s="169" t="s">
        <v>89</v>
      </c>
      <c r="I11" s="158" t="s">
        <v>181</v>
      </c>
      <c r="J11" s="159" t="s">
        <v>168</v>
      </c>
      <c r="K11" s="160"/>
      <c r="L11" s="161"/>
      <c r="M11" s="162" t="s">
        <v>181</v>
      </c>
      <c r="N11" s="159" t="s">
        <v>169</v>
      </c>
      <c r="O11" s="163"/>
      <c r="P11" s="160"/>
      <c r="Q11" s="160"/>
      <c r="R11" s="160"/>
      <c r="S11" s="160"/>
      <c r="T11" s="160"/>
      <c r="U11" s="160"/>
      <c r="V11" s="160"/>
      <c r="W11" s="160"/>
      <c r="X11" s="182"/>
      <c r="Y11" s="125" t="s">
        <v>181</v>
      </c>
      <c r="Z11" s="113" t="s">
        <v>153</v>
      </c>
      <c r="AA11" s="113"/>
      <c r="AB11" s="124"/>
      <c r="AC11" s="125" t="s">
        <v>181</v>
      </c>
      <c r="AD11" s="113" t="s">
        <v>153</v>
      </c>
      <c r="AE11" s="113"/>
      <c r="AF11" s="124"/>
      <c r="AG11" s="108" t="str">
        <f>"ser_code = '" &amp; IF(A27="■",51,"") &amp; "'"</f>
        <v>ser_code = ''</v>
      </c>
      <c r="AI11" s="108" t="str">
        <f>"51:yakan_kinmu_code:" &amp; IF(I11="■",1,IF(M11="■",6,0))</f>
        <v>51:yakan_kinmu_code:0</v>
      </c>
      <c r="AJ11" s="108" t="str">
        <f>"51:field203:" &amp; IF(Y11="■",1,IF(Y12="■",2,0))</f>
        <v>51:field203:0</v>
      </c>
      <c r="AK11" s="108" t="str">
        <f>"51:waribiki_code:" &amp; IF(AC11="■",1,IF(AC12="■",2,0))</f>
        <v>51:waribiki_code:0</v>
      </c>
    </row>
    <row r="12" spans="1:38" s="108" customFormat="1" ht="18.75" customHeight="1" x14ac:dyDescent="0.15">
      <c r="A12" s="97"/>
      <c r="B12" s="98"/>
      <c r="C12" s="175"/>
      <c r="D12" s="176"/>
      <c r="E12" s="101"/>
      <c r="F12" s="102"/>
      <c r="G12" s="103"/>
      <c r="H12" s="173" t="s">
        <v>87</v>
      </c>
      <c r="I12" s="131" t="s">
        <v>181</v>
      </c>
      <c r="J12" s="132" t="s">
        <v>154</v>
      </c>
      <c r="K12" s="132"/>
      <c r="L12" s="135" t="s">
        <v>181</v>
      </c>
      <c r="M12" s="132" t="s">
        <v>165</v>
      </c>
      <c r="N12" s="132"/>
      <c r="O12" s="132"/>
      <c r="P12" s="135" t="s">
        <v>181</v>
      </c>
      <c r="Q12" s="167" t="s">
        <v>166</v>
      </c>
      <c r="R12" s="167"/>
      <c r="S12" s="167"/>
      <c r="T12" s="135" t="s">
        <v>181</v>
      </c>
      <c r="U12" s="167" t="s">
        <v>184</v>
      </c>
      <c r="V12" s="167"/>
      <c r="W12" s="133"/>
      <c r="X12" s="141"/>
      <c r="Y12" s="116" t="s">
        <v>181</v>
      </c>
      <c r="Z12" s="94" t="s">
        <v>157</v>
      </c>
      <c r="AA12" s="95"/>
      <c r="AB12" s="96"/>
      <c r="AC12" s="116" t="s">
        <v>181</v>
      </c>
      <c r="AD12" s="94" t="s">
        <v>157</v>
      </c>
      <c r="AE12" s="95"/>
      <c r="AF12" s="96"/>
      <c r="AG12" s="108" t="str">
        <f>"51:sisetukbn_code:" &amp; IF(D26="■",1,IF(D27="■",2,IF(D28="■",3,IF(D29="■",4,0))))</f>
        <v>51:sisetukbn_code:0</v>
      </c>
      <c r="AI12" s="108" t="str">
        <f>"51:"&amp;IF(AND(I12="□",L12="□",P12="□",T12="□"),"ketu_kangos_code:0",IF(I12="■","ketu_kangos_code:1:ketu_kshoku_code:1:ketu_ksiensou_code=1",IF(L12="■","ketu_kangos_code:2","ketu_kangos_code:1")
&amp;IF(P12="■",":ketu_kshoku_code:2",":ketu_kshoku_code:1")
&amp;IF(T12="■",":ketu_ksiensou_code:2",":ketu_ksiensou_code:1")))</f>
        <v>51:ketu_kangos_code:0</v>
      </c>
    </row>
    <row r="13" spans="1:38" s="108" customFormat="1" ht="18.75" customHeight="1" x14ac:dyDescent="0.15">
      <c r="A13" s="97"/>
      <c r="B13" s="98"/>
      <c r="C13" s="175"/>
      <c r="D13" s="176"/>
      <c r="E13" s="101"/>
      <c r="F13" s="102"/>
      <c r="G13" s="103"/>
      <c r="H13" s="173" t="s">
        <v>90</v>
      </c>
      <c r="I13" s="131" t="s">
        <v>181</v>
      </c>
      <c r="J13" s="132" t="s">
        <v>160</v>
      </c>
      <c r="K13" s="133"/>
      <c r="L13" s="134"/>
      <c r="M13" s="135" t="s">
        <v>181</v>
      </c>
      <c r="N13" s="132" t="s">
        <v>161</v>
      </c>
      <c r="O13" s="133"/>
      <c r="P13" s="133"/>
      <c r="Q13" s="133"/>
      <c r="R13" s="133"/>
      <c r="S13" s="133"/>
      <c r="T13" s="133"/>
      <c r="U13" s="133"/>
      <c r="V13" s="133"/>
      <c r="W13" s="133"/>
      <c r="X13" s="141"/>
      <c r="Y13" s="130"/>
      <c r="Z13" s="95"/>
      <c r="AA13" s="95"/>
      <c r="AB13" s="96"/>
      <c r="AC13" s="130"/>
      <c r="AD13" s="95"/>
      <c r="AE13" s="95"/>
      <c r="AF13" s="96"/>
      <c r="AI13" s="108" t="str">
        <f>"51:unitcare_code:" &amp; IF(I13="■",1,IF(M13="■",2,0))</f>
        <v>51:unitcare_code:0</v>
      </c>
    </row>
    <row r="14" spans="1:38" s="108" customFormat="1" ht="18.75" customHeight="1" x14ac:dyDescent="0.15">
      <c r="A14" s="97"/>
      <c r="B14" s="98"/>
      <c r="C14" s="175"/>
      <c r="D14" s="176"/>
      <c r="E14" s="101"/>
      <c r="F14" s="102"/>
      <c r="G14" s="103"/>
      <c r="H14" s="173" t="s">
        <v>95</v>
      </c>
      <c r="I14" s="131" t="s">
        <v>181</v>
      </c>
      <c r="J14" s="132" t="s">
        <v>182</v>
      </c>
      <c r="K14" s="133"/>
      <c r="L14" s="134"/>
      <c r="M14" s="135" t="s">
        <v>181</v>
      </c>
      <c r="N14" s="132" t="s">
        <v>183</v>
      </c>
      <c r="O14" s="133"/>
      <c r="P14" s="133"/>
      <c r="Q14" s="133"/>
      <c r="R14" s="133"/>
      <c r="S14" s="133"/>
      <c r="T14" s="133"/>
      <c r="U14" s="133"/>
      <c r="V14" s="133"/>
      <c r="W14" s="133"/>
      <c r="X14" s="141"/>
      <c r="Y14" s="130"/>
      <c r="Z14" s="95"/>
      <c r="AA14" s="95"/>
      <c r="AB14" s="96"/>
      <c r="AC14" s="130"/>
      <c r="AD14" s="95"/>
      <c r="AE14" s="95"/>
      <c r="AF14" s="96"/>
      <c r="AI14" s="108" t="str">
        <f>"51:sintaikousoku_code:" &amp; IF(I14="■",1,IF(M14="■",2,0))</f>
        <v>51:sintaikousoku_code:0</v>
      </c>
    </row>
    <row r="15" spans="1:38" s="108" customFormat="1" ht="18.75" customHeight="1" x14ac:dyDescent="0.15">
      <c r="A15" s="97"/>
      <c r="B15" s="98"/>
      <c r="C15" s="175"/>
      <c r="D15" s="176"/>
      <c r="E15" s="101"/>
      <c r="F15" s="102"/>
      <c r="G15" s="103"/>
      <c r="H15" s="173" t="s">
        <v>133</v>
      </c>
      <c r="I15" s="131" t="s">
        <v>181</v>
      </c>
      <c r="J15" s="132" t="s">
        <v>182</v>
      </c>
      <c r="K15" s="133"/>
      <c r="L15" s="134"/>
      <c r="M15" s="135" t="s">
        <v>181</v>
      </c>
      <c r="N15" s="132" t="s">
        <v>183</v>
      </c>
      <c r="O15" s="133"/>
      <c r="P15" s="133"/>
      <c r="Q15" s="133"/>
      <c r="R15" s="133"/>
      <c r="S15" s="133"/>
      <c r="T15" s="133"/>
      <c r="U15" s="133"/>
      <c r="V15" s="133"/>
      <c r="W15" s="133"/>
      <c r="X15" s="141"/>
      <c r="Y15" s="130"/>
      <c r="Z15" s="95"/>
      <c r="AA15" s="95"/>
      <c r="AB15" s="96"/>
      <c r="AC15" s="130"/>
      <c r="AD15" s="95"/>
      <c r="AE15" s="95"/>
      <c r="AF15" s="96"/>
      <c r="AI15" s="108" t="str">
        <f>"51:field208:" &amp; IF(I15="■",1,IF(M15="■",2,0))</f>
        <v>51:field208:0</v>
      </c>
    </row>
    <row r="16" spans="1:38" s="108" customFormat="1" ht="19.5" customHeight="1" x14ac:dyDescent="0.15">
      <c r="A16" s="97"/>
      <c r="B16" s="98"/>
      <c r="C16" s="99"/>
      <c r="D16" s="100"/>
      <c r="E16" s="101"/>
      <c r="F16" s="102"/>
      <c r="G16" s="103"/>
      <c r="H16" s="104" t="s">
        <v>190</v>
      </c>
      <c r="I16" s="131" t="s">
        <v>181</v>
      </c>
      <c r="J16" s="132" t="s">
        <v>182</v>
      </c>
      <c r="K16" s="133"/>
      <c r="L16" s="134"/>
      <c r="M16" s="135" t="s">
        <v>181</v>
      </c>
      <c r="N16" s="132" t="s">
        <v>191</v>
      </c>
      <c r="O16" s="136"/>
      <c r="P16" s="132"/>
      <c r="Q16" s="137"/>
      <c r="R16" s="137"/>
      <c r="S16" s="137"/>
      <c r="T16" s="137"/>
      <c r="U16" s="137"/>
      <c r="V16" s="137"/>
      <c r="W16" s="137"/>
      <c r="X16" s="138"/>
      <c r="Y16" s="95"/>
      <c r="Z16" s="95"/>
      <c r="AA16" s="95"/>
      <c r="AB16" s="96"/>
      <c r="AC16" s="130"/>
      <c r="AD16" s="95"/>
      <c r="AE16" s="95"/>
      <c r="AF16" s="96"/>
      <c r="AI16" s="108" t="str">
        <f>"51:field223:" &amp; IF(I16="■",1,IF(M16="■",2,0))</f>
        <v>51:field223:0</v>
      </c>
    </row>
    <row r="17" spans="1:35" s="108" customFormat="1" ht="19.5" customHeight="1" x14ac:dyDescent="0.15">
      <c r="A17" s="97"/>
      <c r="B17" s="98"/>
      <c r="C17" s="99"/>
      <c r="D17" s="100"/>
      <c r="E17" s="101"/>
      <c r="F17" s="102"/>
      <c r="G17" s="103"/>
      <c r="H17" s="104" t="s">
        <v>201</v>
      </c>
      <c r="I17" s="131" t="s">
        <v>181</v>
      </c>
      <c r="J17" s="132" t="s">
        <v>182</v>
      </c>
      <c r="K17" s="133"/>
      <c r="L17" s="134"/>
      <c r="M17" s="135" t="s">
        <v>181</v>
      </c>
      <c r="N17" s="132" t="s">
        <v>191</v>
      </c>
      <c r="O17" s="136"/>
      <c r="P17" s="132"/>
      <c r="Q17" s="137"/>
      <c r="R17" s="137"/>
      <c r="S17" s="137"/>
      <c r="T17" s="137"/>
      <c r="U17" s="137"/>
      <c r="V17" s="137"/>
      <c r="W17" s="137"/>
      <c r="X17" s="138"/>
      <c r="Y17" s="95"/>
      <c r="Z17" s="95"/>
      <c r="AA17" s="95"/>
      <c r="AB17" s="96"/>
      <c r="AC17" s="130"/>
      <c r="AD17" s="95"/>
      <c r="AE17" s="95"/>
      <c r="AF17" s="96"/>
      <c r="AI17" s="108" t="str">
        <f>"51:field232:" &amp; IF(I17="■",1,IF(M17="■",2,0))</f>
        <v>51:field232:0</v>
      </c>
    </row>
    <row r="18" spans="1:35" s="108" customFormat="1" ht="37.5" customHeight="1" x14ac:dyDescent="0.15">
      <c r="A18" s="97"/>
      <c r="B18" s="98"/>
      <c r="C18" s="175"/>
      <c r="D18" s="176"/>
      <c r="E18" s="101"/>
      <c r="F18" s="102"/>
      <c r="G18" s="103"/>
      <c r="H18" s="139" t="s">
        <v>134</v>
      </c>
      <c r="I18" s="126" t="s">
        <v>181</v>
      </c>
      <c r="J18" s="105" t="s">
        <v>154</v>
      </c>
      <c r="K18" s="145"/>
      <c r="L18" s="165" t="s">
        <v>181</v>
      </c>
      <c r="M18" s="105" t="s">
        <v>162</v>
      </c>
      <c r="N18" s="132"/>
      <c r="O18" s="132"/>
      <c r="P18" s="132"/>
      <c r="Q18" s="132"/>
      <c r="R18" s="132"/>
      <c r="S18" s="132"/>
      <c r="T18" s="132"/>
      <c r="U18" s="132"/>
      <c r="V18" s="132"/>
      <c r="W18" s="132"/>
      <c r="X18" s="140"/>
      <c r="Y18" s="130"/>
      <c r="Z18" s="95"/>
      <c r="AA18" s="95"/>
      <c r="AB18" s="96"/>
      <c r="AC18" s="130"/>
      <c r="AD18" s="95"/>
      <c r="AE18" s="95"/>
      <c r="AF18" s="96"/>
      <c r="AI18" s="108" t="str">
        <f>"51:field206:" &amp; IF(I18="■",1,IF(L18="■",2,0))</f>
        <v>51:field206:0</v>
      </c>
    </row>
    <row r="19" spans="1:35" s="108" customFormat="1" ht="18.75" customHeight="1" x14ac:dyDescent="0.15">
      <c r="A19" s="97"/>
      <c r="B19" s="98"/>
      <c r="C19" s="175"/>
      <c r="D19" s="176"/>
      <c r="E19" s="101"/>
      <c r="F19" s="102"/>
      <c r="G19" s="103"/>
      <c r="H19" s="173" t="s">
        <v>101</v>
      </c>
      <c r="I19" s="126" t="s">
        <v>181</v>
      </c>
      <c r="J19" s="105" t="s">
        <v>154</v>
      </c>
      <c r="K19" s="145"/>
      <c r="L19" s="165" t="s">
        <v>181</v>
      </c>
      <c r="M19" s="105" t="s">
        <v>162</v>
      </c>
      <c r="N19" s="133"/>
      <c r="O19" s="133"/>
      <c r="P19" s="133"/>
      <c r="Q19" s="133"/>
      <c r="R19" s="133"/>
      <c r="S19" s="133"/>
      <c r="T19" s="133"/>
      <c r="U19" s="133"/>
      <c r="V19" s="133"/>
      <c r="W19" s="133"/>
      <c r="X19" s="141"/>
      <c r="Y19" s="130"/>
      <c r="Z19" s="95"/>
      <c r="AA19" s="95"/>
      <c r="AB19" s="96"/>
      <c r="AC19" s="130"/>
      <c r="AD19" s="95"/>
      <c r="AE19" s="95"/>
      <c r="AF19" s="96"/>
      <c r="AI19" s="108" t="str">
        <f>"51:nitijyouseikatu_code:" &amp; IF(I19="■",1,IF(L19="■",2,0))</f>
        <v>51:nitijyouseikatu_code:0</v>
      </c>
    </row>
    <row r="20" spans="1:35" s="108" customFormat="1" ht="37.5" customHeight="1" x14ac:dyDescent="0.15">
      <c r="A20" s="97"/>
      <c r="B20" s="98"/>
      <c r="C20" s="175"/>
      <c r="D20" s="176"/>
      <c r="E20" s="101"/>
      <c r="F20" s="102"/>
      <c r="G20" s="103"/>
      <c r="H20" s="139" t="s">
        <v>144</v>
      </c>
      <c r="I20" s="126" t="s">
        <v>181</v>
      </c>
      <c r="J20" s="105" t="s">
        <v>154</v>
      </c>
      <c r="K20" s="145"/>
      <c r="L20" s="165" t="s">
        <v>181</v>
      </c>
      <c r="M20" s="105" t="s">
        <v>162</v>
      </c>
      <c r="N20" s="133"/>
      <c r="O20" s="133"/>
      <c r="P20" s="133"/>
      <c r="Q20" s="133"/>
      <c r="R20" s="133"/>
      <c r="S20" s="133"/>
      <c r="T20" s="133"/>
      <c r="U20" s="133"/>
      <c r="V20" s="133"/>
      <c r="W20" s="133"/>
      <c r="X20" s="141"/>
      <c r="Y20" s="130"/>
      <c r="Z20" s="95"/>
      <c r="AA20" s="95"/>
      <c r="AB20" s="96"/>
      <c r="AC20" s="130"/>
      <c r="AD20" s="95"/>
      <c r="AE20" s="95"/>
      <c r="AF20" s="96"/>
      <c r="AI20" s="108" t="str">
        <f>"51:field215:" &amp; IF(I20="■",1,IF(L20="■",2,0))</f>
        <v>51:field215:0</v>
      </c>
    </row>
    <row r="21" spans="1:35" s="108" customFormat="1" ht="18.75" customHeight="1" x14ac:dyDescent="0.15">
      <c r="A21" s="97"/>
      <c r="B21" s="98"/>
      <c r="C21" s="175"/>
      <c r="D21" s="176"/>
      <c r="E21" s="101"/>
      <c r="F21" s="102"/>
      <c r="G21" s="103"/>
      <c r="H21" s="173" t="s">
        <v>123</v>
      </c>
      <c r="I21" s="126" t="s">
        <v>181</v>
      </c>
      <c r="J21" s="105" t="s">
        <v>154</v>
      </c>
      <c r="K21" s="145"/>
      <c r="L21" s="165" t="s">
        <v>181</v>
      </c>
      <c r="M21" s="105" t="s">
        <v>162</v>
      </c>
      <c r="N21" s="132"/>
      <c r="O21" s="132"/>
      <c r="P21" s="132"/>
      <c r="Q21" s="132"/>
      <c r="R21" s="132"/>
      <c r="S21" s="132"/>
      <c r="T21" s="132"/>
      <c r="U21" s="132"/>
      <c r="V21" s="132"/>
      <c r="W21" s="132"/>
      <c r="X21" s="140"/>
      <c r="Y21" s="130"/>
      <c r="Z21" s="95"/>
      <c r="AA21" s="95"/>
      <c r="AB21" s="96"/>
      <c r="AC21" s="130"/>
      <c r="AD21" s="95"/>
      <c r="AE21" s="95"/>
      <c r="AF21" s="96"/>
      <c r="AI21" s="108" t="str">
        <f>"51:field200:" &amp; IF(I21="■",1,IF(L21="■",2,0))</f>
        <v>51:field200:0</v>
      </c>
    </row>
    <row r="22" spans="1:35" s="108" customFormat="1" ht="18.75" customHeight="1" x14ac:dyDescent="0.15">
      <c r="A22" s="97"/>
      <c r="B22" s="98"/>
      <c r="C22" s="175"/>
      <c r="D22" s="176"/>
      <c r="E22" s="101"/>
      <c r="F22" s="102"/>
      <c r="G22" s="103"/>
      <c r="H22" s="173" t="s">
        <v>124</v>
      </c>
      <c r="I22" s="126" t="s">
        <v>181</v>
      </c>
      <c r="J22" s="105" t="s">
        <v>154</v>
      </c>
      <c r="K22" s="145"/>
      <c r="L22" s="165" t="s">
        <v>181</v>
      </c>
      <c r="M22" s="105" t="s">
        <v>162</v>
      </c>
      <c r="N22" s="132"/>
      <c r="O22" s="132"/>
      <c r="P22" s="132"/>
      <c r="Q22" s="132"/>
      <c r="R22" s="132"/>
      <c r="S22" s="132"/>
      <c r="T22" s="132"/>
      <c r="U22" s="132"/>
      <c r="V22" s="132"/>
      <c r="W22" s="132"/>
      <c r="X22" s="140"/>
      <c r="Y22" s="130"/>
      <c r="Z22" s="95"/>
      <c r="AA22" s="95"/>
      <c r="AB22" s="96"/>
      <c r="AC22" s="130"/>
      <c r="AD22" s="95"/>
      <c r="AE22" s="95"/>
      <c r="AF22" s="96"/>
      <c r="AI22" s="108" t="str">
        <f>"51:field201:" &amp; IF(I22="■",1,IF(L22="■",2,0))</f>
        <v>51:field201:0</v>
      </c>
    </row>
    <row r="23" spans="1:35" s="108" customFormat="1" ht="18.75" customHeight="1" x14ac:dyDescent="0.15">
      <c r="A23" s="97"/>
      <c r="B23" s="98"/>
      <c r="C23" s="175"/>
      <c r="D23" s="176"/>
      <c r="E23" s="101"/>
      <c r="F23" s="102"/>
      <c r="G23" s="103"/>
      <c r="H23" s="173" t="s">
        <v>99</v>
      </c>
      <c r="I23" s="131" t="s">
        <v>181</v>
      </c>
      <c r="J23" s="132" t="s">
        <v>154</v>
      </c>
      <c r="K23" s="132"/>
      <c r="L23" s="135" t="s">
        <v>181</v>
      </c>
      <c r="M23" s="132" t="s">
        <v>172</v>
      </c>
      <c r="N23" s="132"/>
      <c r="O23" s="133"/>
      <c r="P23" s="133"/>
      <c r="Q23" s="135" t="s">
        <v>181</v>
      </c>
      <c r="R23" s="132" t="s">
        <v>185</v>
      </c>
      <c r="S23" s="133"/>
      <c r="T23" s="133"/>
      <c r="U23" s="133"/>
      <c r="V23" s="133"/>
      <c r="W23" s="133"/>
      <c r="X23" s="141"/>
      <c r="Y23" s="130"/>
      <c r="Z23" s="95"/>
      <c r="AA23" s="95"/>
      <c r="AB23" s="96"/>
      <c r="AC23" s="130"/>
      <c r="AD23" s="95"/>
      <c r="AE23" s="95"/>
      <c r="AF23" s="96"/>
      <c r="AI23" s="108" t="str">
        <f>"51:yakinhaiti_code:"&amp;IF(I23="■",1,IF(Q23="■",3,IF(L23="■",2,0)))</f>
        <v>51:yakinhaiti_code:0</v>
      </c>
    </row>
    <row r="24" spans="1:35" s="108" customFormat="1" ht="37.5" customHeight="1" x14ac:dyDescent="0.15">
      <c r="A24" s="97"/>
      <c r="B24" s="98"/>
      <c r="C24" s="175"/>
      <c r="D24" s="176"/>
      <c r="E24" s="101"/>
      <c r="F24" s="102"/>
      <c r="G24" s="103"/>
      <c r="H24" s="139" t="s">
        <v>140</v>
      </c>
      <c r="I24" s="126" t="s">
        <v>181</v>
      </c>
      <c r="J24" s="105" t="s">
        <v>154</v>
      </c>
      <c r="K24" s="145"/>
      <c r="L24" s="165" t="s">
        <v>181</v>
      </c>
      <c r="M24" s="105" t="s">
        <v>162</v>
      </c>
      <c r="N24" s="133"/>
      <c r="O24" s="133"/>
      <c r="P24" s="133"/>
      <c r="Q24" s="133"/>
      <c r="R24" s="133"/>
      <c r="S24" s="133"/>
      <c r="T24" s="133"/>
      <c r="U24" s="133"/>
      <c r="V24" s="133"/>
      <c r="W24" s="133"/>
      <c r="X24" s="141"/>
      <c r="Y24" s="130"/>
      <c r="Z24" s="95"/>
      <c r="AA24" s="95"/>
      <c r="AB24" s="96"/>
      <c r="AC24" s="130"/>
      <c r="AD24" s="95"/>
      <c r="AE24" s="95"/>
      <c r="AF24" s="96"/>
      <c r="AI24" s="108" t="str">
        <f>"51:field161:" &amp; IF(I24="■",1,IF(L24="■",2,0))</f>
        <v>51:field161:0</v>
      </c>
    </row>
    <row r="25" spans="1:35" s="108" customFormat="1" ht="18.75" customHeight="1" x14ac:dyDescent="0.15">
      <c r="A25" s="97"/>
      <c r="B25" s="98"/>
      <c r="C25" s="175"/>
      <c r="D25" s="176"/>
      <c r="E25" s="101"/>
      <c r="F25" s="102"/>
      <c r="G25" s="103"/>
      <c r="H25" s="173" t="s">
        <v>92</v>
      </c>
      <c r="I25" s="131" t="s">
        <v>181</v>
      </c>
      <c r="J25" s="132" t="s">
        <v>160</v>
      </c>
      <c r="K25" s="133"/>
      <c r="L25" s="133"/>
      <c r="M25" s="135" t="s">
        <v>181</v>
      </c>
      <c r="N25" s="132" t="s">
        <v>161</v>
      </c>
      <c r="O25" s="133"/>
      <c r="P25" s="133"/>
      <c r="Q25" s="133"/>
      <c r="R25" s="133"/>
      <c r="S25" s="133"/>
      <c r="T25" s="133"/>
      <c r="U25" s="133"/>
      <c r="V25" s="133"/>
      <c r="W25" s="133"/>
      <c r="X25" s="141"/>
      <c r="Y25" s="130"/>
      <c r="Z25" s="95"/>
      <c r="AA25" s="95"/>
      <c r="AB25" s="96"/>
      <c r="AC25" s="130"/>
      <c r="AD25" s="95"/>
      <c r="AE25" s="95"/>
      <c r="AF25" s="96"/>
      <c r="AI25" s="108" t="str">
        <f>"51:jyun_unit_code:" &amp; IF(I25="■",1,IF(M25="■",2,0))</f>
        <v>51:jyun_unit_code:0</v>
      </c>
    </row>
    <row r="26" spans="1:35" s="108" customFormat="1" ht="18.75" customHeight="1" x14ac:dyDescent="0.15">
      <c r="A26" s="97"/>
      <c r="B26" s="98"/>
      <c r="C26" s="175"/>
      <c r="D26" s="116" t="s">
        <v>181</v>
      </c>
      <c r="E26" s="101" t="s">
        <v>186</v>
      </c>
      <c r="F26" s="102"/>
      <c r="G26" s="103"/>
      <c r="H26" s="139" t="s">
        <v>128</v>
      </c>
      <c r="I26" s="131" t="s">
        <v>181</v>
      </c>
      <c r="J26" s="132" t="s">
        <v>154</v>
      </c>
      <c r="K26" s="132"/>
      <c r="L26" s="135" t="s">
        <v>181</v>
      </c>
      <c r="M26" s="132" t="s">
        <v>163</v>
      </c>
      <c r="N26" s="132"/>
      <c r="O26" s="135" t="s">
        <v>181</v>
      </c>
      <c r="P26" s="132" t="s">
        <v>164</v>
      </c>
      <c r="Q26" s="132"/>
      <c r="R26" s="132"/>
      <c r="S26" s="132"/>
      <c r="T26" s="132"/>
      <c r="U26" s="132"/>
      <c r="V26" s="132"/>
      <c r="W26" s="132"/>
      <c r="X26" s="140"/>
      <c r="Y26" s="130"/>
      <c r="Z26" s="95"/>
      <c r="AA26" s="95"/>
      <c r="AB26" s="96"/>
      <c r="AC26" s="130"/>
      <c r="AD26" s="95"/>
      <c r="AE26" s="95"/>
      <c r="AF26" s="96"/>
      <c r="AI26" s="108" t="str">
        <f>"51:field185:" &amp; IF(I26="■",1,IF(L26="■",3,IF(O26="■",2,0)))</f>
        <v>51:field185:0</v>
      </c>
    </row>
    <row r="27" spans="1:35" s="108" customFormat="1" ht="18.75" customHeight="1" x14ac:dyDescent="0.15">
      <c r="A27" s="116" t="s">
        <v>181</v>
      </c>
      <c r="B27" s="98">
        <v>51</v>
      </c>
      <c r="C27" s="175" t="s">
        <v>113</v>
      </c>
      <c r="D27" s="116" t="s">
        <v>181</v>
      </c>
      <c r="E27" s="101" t="s">
        <v>187</v>
      </c>
      <c r="F27" s="102"/>
      <c r="G27" s="103"/>
      <c r="H27" s="139" t="s">
        <v>143</v>
      </c>
      <c r="I27" s="126" t="s">
        <v>181</v>
      </c>
      <c r="J27" s="105" t="s">
        <v>154</v>
      </c>
      <c r="K27" s="145"/>
      <c r="L27" s="165" t="s">
        <v>181</v>
      </c>
      <c r="M27" s="105" t="s">
        <v>199</v>
      </c>
      <c r="N27" s="132"/>
      <c r="O27" s="135" t="s">
        <v>181</v>
      </c>
      <c r="P27" s="105" t="s">
        <v>202</v>
      </c>
      <c r="Q27" s="132"/>
      <c r="R27" s="165" t="s">
        <v>181</v>
      </c>
      <c r="S27" s="105" t="s">
        <v>203</v>
      </c>
      <c r="T27" s="132"/>
      <c r="U27" s="132"/>
      <c r="V27" s="132"/>
      <c r="W27" s="132"/>
      <c r="X27" s="140"/>
      <c r="Y27" s="130"/>
      <c r="Z27" s="95"/>
      <c r="AA27" s="95"/>
      <c r="AB27" s="96"/>
      <c r="AC27" s="130"/>
      <c r="AD27" s="95"/>
      <c r="AE27" s="95"/>
      <c r="AF27" s="96"/>
      <c r="AI27" s="108" t="str">
        <f>"51:kobetu_kunren_code:" &amp; IF(I27="■",1,IF(R27="■",5,IF(O27="■",4,IF(L27="■",3,0))))</f>
        <v>51:kobetu_kunren_code:0</v>
      </c>
    </row>
    <row r="28" spans="1:35" s="108" customFormat="1" ht="18.75" customHeight="1" x14ac:dyDescent="0.15">
      <c r="A28" s="97"/>
      <c r="B28" s="98"/>
      <c r="C28" s="175"/>
      <c r="D28" s="116" t="s">
        <v>181</v>
      </c>
      <c r="E28" s="101" t="s">
        <v>188</v>
      </c>
      <c r="F28" s="102"/>
      <c r="G28" s="103"/>
      <c r="H28" s="139" t="s">
        <v>119</v>
      </c>
      <c r="I28" s="126" t="s">
        <v>181</v>
      </c>
      <c r="J28" s="105" t="s">
        <v>154</v>
      </c>
      <c r="K28" s="145"/>
      <c r="L28" s="165" t="s">
        <v>181</v>
      </c>
      <c r="M28" s="105" t="s">
        <v>162</v>
      </c>
      <c r="N28" s="132"/>
      <c r="O28" s="132"/>
      <c r="P28" s="132"/>
      <c r="Q28" s="132"/>
      <c r="R28" s="132"/>
      <c r="S28" s="132"/>
      <c r="T28" s="132"/>
      <c r="U28" s="132"/>
      <c r="V28" s="132"/>
      <c r="W28" s="132"/>
      <c r="X28" s="140"/>
      <c r="Y28" s="130"/>
      <c r="Z28" s="95"/>
      <c r="AA28" s="95"/>
      <c r="AB28" s="96"/>
      <c r="AC28" s="130"/>
      <c r="AD28" s="95"/>
      <c r="AE28" s="95"/>
      <c r="AF28" s="96"/>
      <c r="AI28" s="108" t="str">
        <f>"51:field186:" &amp; IF(I28="■",1,IF(L28="■",2,0))</f>
        <v>51:field186:0</v>
      </c>
    </row>
    <row r="29" spans="1:35" s="108" customFormat="1" ht="18.75" customHeight="1" x14ac:dyDescent="0.15">
      <c r="A29" s="97"/>
      <c r="B29" s="98"/>
      <c r="C29" s="175"/>
      <c r="D29" s="116" t="s">
        <v>181</v>
      </c>
      <c r="E29" s="101" t="s">
        <v>189</v>
      </c>
      <c r="F29" s="102"/>
      <c r="G29" s="103"/>
      <c r="H29" s="174" t="s">
        <v>114</v>
      </c>
      <c r="I29" s="126" t="s">
        <v>181</v>
      </c>
      <c r="J29" s="105" t="s">
        <v>154</v>
      </c>
      <c r="K29" s="145"/>
      <c r="L29" s="165" t="s">
        <v>181</v>
      </c>
      <c r="M29" s="105" t="s">
        <v>162</v>
      </c>
      <c r="N29" s="133"/>
      <c r="O29" s="133"/>
      <c r="P29" s="133"/>
      <c r="Q29" s="133"/>
      <c r="R29" s="133"/>
      <c r="S29" s="133"/>
      <c r="T29" s="133"/>
      <c r="U29" s="133"/>
      <c r="V29" s="133"/>
      <c r="W29" s="133"/>
      <c r="X29" s="141"/>
      <c r="Y29" s="130"/>
      <c r="Z29" s="95"/>
      <c r="AA29" s="95"/>
      <c r="AB29" s="96"/>
      <c r="AC29" s="130"/>
      <c r="AD29" s="95"/>
      <c r="AE29" s="95"/>
      <c r="AF29" s="96"/>
      <c r="AI29" s="108" t="str">
        <f>"51:jyakuninti_uke_code:" &amp; IF(I29="■",1,IF(L29="■",2,0))</f>
        <v>51:jyakuninti_uke_code:0</v>
      </c>
    </row>
    <row r="30" spans="1:35" s="108" customFormat="1" ht="18.75" customHeight="1" x14ac:dyDescent="0.15">
      <c r="A30" s="97"/>
      <c r="B30" s="98"/>
      <c r="C30" s="175"/>
      <c r="D30" s="176"/>
      <c r="E30" s="101"/>
      <c r="F30" s="102"/>
      <c r="G30" s="103"/>
      <c r="H30" s="173" t="s">
        <v>93</v>
      </c>
      <c r="I30" s="126" t="s">
        <v>181</v>
      </c>
      <c r="J30" s="105" t="s">
        <v>154</v>
      </c>
      <c r="K30" s="145"/>
      <c r="L30" s="165" t="s">
        <v>181</v>
      </c>
      <c r="M30" s="105" t="s">
        <v>162</v>
      </c>
      <c r="N30" s="133"/>
      <c r="O30" s="133"/>
      <c r="P30" s="133"/>
      <c r="Q30" s="133"/>
      <c r="R30" s="133"/>
      <c r="S30" s="133"/>
      <c r="T30" s="133"/>
      <c r="U30" s="133"/>
      <c r="V30" s="133"/>
      <c r="W30" s="133"/>
      <c r="X30" s="141"/>
      <c r="Y30" s="130"/>
      <c r="Z30" s="95"/>
      <c r="AA30" s="95"/>
      <c r="AB30" s="96"/>
      <c r="AC30" s="130"/>
      <c r="AD30" s="95"/>
      <c r="AE30" s="95"/>
      <c r="AF30" s="96"/>
      <c r="AI30" s="108" t="str">
        <f>"51:jyosen_doctor_code:" &amp; IF(I30="■",1,IF(L30="■",2,0))</f>
        <v>51:jyosen_doctor_code:0</v>
      </c>
    </row>
    <row r="31" spans="1:35" s="108" customFormat="1" ht="18.75" customHeight="1" x14ac:dyDescent="0.15">
      <c r="A31" s="97"/>
      <c r="B31" s="98"/>
      <c r="C31" s="175"/>
      <c r="D31" s="176"/>
      <c r="E31" s="101"/>
      <c r="F31" s="102"/>
      <c r="G31" s="103"/>
      <c r="H31" s="173" t="s">
        <v>94</v>
      </c>
      <c r="I31" s="126" t="s">
        <v>181</v>
      </c>
      <c r="J31" s="105" t="s">
        <v>154</v>
      </c>
      <c r="K31" s="145"/>
      <c r="L31" s="165" t="s">
        <v>181</v>
      </c>
      <c r="M31" s="105" t="s">
        <v>162</v>
      </c>
      <c r="N31" s="133"/>
      <c r="O31" s="133"/>
      <c r="P31" s="133"/>
      <c r="Q31" s="133"/>
      <c r="R31" s="133"/>
      <c r="S31" s="133"/>
      <c r="T31" s="133"/>
      <c r="U31" s="133"/>
      <c r="V31" s="133"/>
      <c r="W31" s="133"/>
      <c r="X31" s="141"/>
      <c r="Y31" s="130"/>
      <c r="Z31" s="95"/>
      <c r="AA31" s="95"/>
      <c r="AB31" s="96"/>
      <c r="AC31" s="130"/>
      <c r="AD31" s="95"/>
      <c r="AE31" s="95"/>
      <c r="AF31" s="96"/>
      <c r="AI31" s="108" t="str">
        <f>"51:seisinsido_code:" &amp; IF(I31="■",1,IF(L31="■",2,0))</f>
        <v>51:seisinsido_code:0</v>
      </c>
    </row>
    <row r="32" spans="1:35" s="108" customFormat="1" ht="18.75" customHeight="1" x14ac:dyDescent="0.15">
      <c r="A32" s="97"/>
      <c r="B32" s="98"/>
      <c r="C32" s="175"/>
      <c r="D32" s="176"/>
      <c r="E32" s="101"/>
      <c r="F32" s="102"/>
      <c r="G32" s="103"/>
      <c r="H32" s="173" t="s">
        <v>210</v>
      </c>
      <c r="I32" s="131" t="s">
        <v>181</v>
      </c>
      <c r="J32" s="132" t="s">
        <v>154</v>
      </c>
      <c r="K32" s="132"/>
      <c r="L32" s="135" t="s">
        <v>181</v>
      </c>
      <c r="M32" s="132" t="s">
        <v>155</v>
      </c>
      <c r="N32" s="132"/>
      <c r="O32" s="135" t="s">
        <v>181</v>
      </c>
      <c r="P32" s="132" t="s">
        <v>156</v>
      </c>
      <c r="Q32" s="133"/>
      <c r="R32" s="133"/>
      <c r="S32" s="133"/>
      <c r="T32" s="133"/>
      <c r="U32" s="133"/>
      <c r="V32" s="133"/>
      <c r="W32" s="133"/>
      <c r="X32" s="141"/>
      <c r="Y32" s="130"/>
      <c r="Z32" s="95"/>
      <c r="AA32" s="95"/>
      <c r="AB32" s="96"/>
      <c r="AC32" s="130"/>
      <c r="AD32" s="95"/>
      <c r="AE32" s="95"/>
      <c r="AF32" s="96"/>
      <c r="AI32" s="108" t="str">
        <f>"51:shougai_code:" &amp; IF(I32="■",1,IF(L32="■",2,IF(O32="■",3,0)))</f>
        <v>51:shougai_code:0</v>
      </c>
    </row>
    <row r="33" spans="1:35" s="108" customFormat="1" ht="18.75" customHeight="1" x14ac:dyDescent="0.15">
      <c r="A33" s="97"/>
      <c r="B33" s="98"/>
      <c r="C33" s="175"/>
      <c r="D33" s="176"/>
      <c r="E33" s="101"/>
      <c r="F33" s="102"/>
      <c r="G33" s="103"/>
      <c r="H33" s="173" t="s">
        <v>132</v>
      </c>
      <c r="I33" s="126" t="s">
        <v>181</v>
      </c>
      <c r="J33" s="105" t="s">
        <v>154</v>
      </c>
      <c r="K33" s="145"/>
      <c r="L33" s="165" t="s">
        <v>181</v>
      </c>
      <c r="M33" s="105" t="s">
        <v>162</v>
      </c>
      <c r="N33" s="133"/>
      <c r="O33" s="133"/>
      <c r="P33" s="133"/>
      <c r="Q33" s="133"/>
      <c r="R33" s="133"/>
      <c r="S33" s="133"/>
      <c r="T33" s="133"/>
      <c r="U33" s="133"/>
      <c r="V33" s="133"/>
      <c r="W33" s="133"/>
      <c r="X33" s="141"/>
      <c r="Y33" s="130"/>
      <c r="Z33" s="95"/>
      <c r="AA33" s="95"/>
      <c r="AB33" s="96"/>
      <c r="AC33" s="130"/>
      <c r="AD33" s="95"/>
      <c r="AE33" s="95"/>
      <c r="AF33" s="96"/>
      <c r="AI33" s="108" t="str">
        <f>"51:field207:" &amp; IF(I33="■",1,IF(L33="■",2,0))</f>
        <v>51:field207:0</v>
      </c>
    </row>
    <row r="34" spans="1:35" s="108" customFormat="1" ht="18.75" customHeight="1" x14ac:dyDescent="0.15">
      <c r="A34" s="97"/>
      <c r="B34" s="98"/>
      <c r="C34" s="175"/>
      <c r="D34" s="176"/>
      <c r="E34" s="101"/>
      <c r="F34" s="102"/>
      <c r="G34" s="103"/>
      <c r="H34" s="173" t="s">
        <v>100</v>
      </c>
      <c r="I34" s="126" t="s">
        <v>181</v>
      </c>
      <c r="J34" s="105" t="s">
        <v>154</v>
      </c>
      <c r="K34" s="145"/>
      <c r="L34" s="165" t="s">
        <v>181</v>
      </c>
      <c r="M34" s="105" t="s">
        <v>162</v>
      </c>
      <c r="N34" s="133"/>
      <c r="O34" s="133"/>
      <c r="P34" s="133"/>
      <c r="Q34" s="133"/>
      <c r="R34" s="133"/>
      <c r="S34" s="133"/>
      <c r="T34" s="133"/>
      <c r="U34" s="133"/>
      <c r="V34" s="133"/>
      <c r="W34" s="133"/>
      <c r="X34" s="141"/>
      <c r="Y34" s="130"/>
      <c r="Z34" s="95"/>
      <c r="AA34" s="95"/>
      <c r="AB34" s="96"/>
      <c r="AC34" s="130"/>
      <c r="AD34" s="95"/>
      <c r="AE34" s="95"/>
      <c r="AF34" s="96"/>
      <c r="AI34" s="108" t="str">
        <f>"51:ryouyoushoku_code:" &amp; IF(I34="■",1,IF(L34="■",2,0))</f>
        <v>51:ryouyoushoku_code:0</v>
      </c>
    </row>
    <row r="35" spans="1:35" s="108" customFormat="1" ht="18.75" customHeight="1" x14ac:dyDescent="0.15">
      <c r="A35" s="97"/>
      <c r="B35" s="98"/>
      <c r="C35" s="175"/>
      <c r="D35" s="176"/>
      <c r="E35" s="101"/>
      <c r="F35" s="102"/>
      <c r="G35" s="103"/>
      <c r="H35" s="173" t="s">
        <v>122</v>
      </c>
      <c r="I35" s="126" t="s">
        <v>181</v>
      </c>
      <c r="J35" s="105" t="s">
        <v>154</v>
      </c>
      <c r="K35" s="145"/>
      <c r="L35" s="165" t="s">
        <v>181</v>
      </c>
      <c r="M35" s="105" t="s">
        <v>162</v>
      </c>
      <c r="N35" s="133"/>
      <c r="O35" s="133"/>
      <c r="P35" s="133"/>
      <c r="Q35" s="133"/>
      <c r="R35" s="133"/>
      <c r="S35" s="133"/>
      <c r="T35" s="133"/>
      <c r="U35" s="133"/>
      <c r="V35" s="133"/>
      <c r="W35" s="133"/>
      <c r="X35" s="141"/>
      <c r="Y35" s="130"/>
      <c r="Z35" s="95"/>
      <c r="AA35" s="95"/>
      <c r="AB35" s="96"/>
      <c r="AC35" s="130"/>
      <c r="AD35" s="95"/>
      <c r="AE35" s="95"/>
      <c r="AF35" s="96"/>
      <c r="AI35" s="108" t="str">
        <f>"51:field176:" &amp; IF(I35="■",1,IF(L35="■",2,0))</f>
        <v>51:field176:0</v>
      </c>
    </row>
    <row r="36" spans="1:35" s="108" customFormat="1" ht="18.75" customHeight="1" x14ac:dyDescent="0.15">
      <c r="A36" s="97"/>
      <c r="B36" s="98"/>
      <c r="C36" s="175"/>
      <c r="D36" s="176"/>
      <c r="E36" s="101"/>
      <c r="F36" s="102"/>
      <c r="G36" s="103"/>
      <c r="H36" s="173" t="s">
        <v>96</v>
      </c>
      <c r="I36" s="131" t="s">
        <v>181</v>
      </c>
      <c r="J36" s="132" t="s">
        <v>154</v>
      </c>
      <c r="K36" s="132"/>
      <c r="L36" s="135" t="s">
        <v>181</v>
      </c>
      <c r="M36" s="132" t="s">
        <v>155</v>
      </c>
      <c r="N36" s="132"/>
      <c r="O36" s="135" t="s">
        <v>181</v>
      </c>
      <c r="P36" s="132" t="s">
        <v>156</v>
      </c>
      <c r="Q36" s="133"/>
      <c r="R36" s="133"/>
      <c r="S36" s="133"/>
      <c r="T36" s="133"/>
      <c r="U36" s="133"/>
      <c r="V36" s="133"/>
      <c r="W36" s="133"/>
      <c r="X36" s="141"/>
      <c r="Y36" s="130"/>
      <c r="Z36" s="95"/>
      <c r="AA36" s="95"/>
      <c r="AB36" s="96"/>
      <c r="AC36" s="130"/>
      <c r="AD36" s="95"/>
      <c r="AE36" s="95"/>
      <c r="AF36" s="96"/>
      <c r="AI36" s="108" t="str">
        <f>"51:terminal_code:" &amp; IF(I36="■",1,IF(O36="■",3,IF(L36="■",2,0)))</f>
        <v>51:terminal_code:0</v>
      </c>
    </row>
    <row r="37" spans="1:35" s="108" customFormat="1" ht="18.75" customHeight="1" x14ac:dyDescent="0.15">
      <c r="A37" s="97"/>
      <c r="B37" s="98"/>
      <c r="C37" s="175"/>
      <c r="D37" s="176"/>
      <c r="E37" s="101"/>
      <c r="F37" s="102"/>
      <c r="G37" s="103"/>
      <c r="H37" s="173" t="s">
        <v>97</v>
      </c>
      <c r="I37" s="131" t="s">
        <v>181</v>
      </c>
      <c r="J37" s="132" t="s">
        <v>160</v>
      </c>
      <c r="K37" s="133"/>
      <c r="L37" s="134"/>
      <c r="M37" s="135" t="s">
        <v>181</v>
      </c>
      <c r="N37" s="132" t="s">
        <v>161</v>
      </c>
      <c r="O37" s="133"/>
      <c r="P37" s="133"/>
      <c r="Q37" s="133"/>
      <c r="R37" s="133"/>
      <c r="S37" s="133"/>
      <c r="T37" s="133"/>
      <c r="U37" s="133"/>
      <c r="V37" s="133"/>
      <c r="W37" s="133"/>
      <c r="X37" s="141"/>
      <c r="Y37" s="130"/>
      <c r="Z37" s="95"/>
      <c r="AA37" s="95"/>
      <c r="AB37" s="96"/>
      <c r="AC37" s="130"/>
      <c r="AD37" s="95"/>
      <c r="AE37" s="95"/>
      <c r="AF37" s="96"/>
      <c r="AI37" s="108" t="str">
        <f>"51:sougoriyo_code:" &amp; IF(I37="■",1,IF(M37="■",2,0))</f>
        <v>51:sougoriyo_code:0</v>
      </c>
    </row>
    <row r="38" spans="1:35" s="108" customFormat="1" ht="18.75" customHeight="1" x14ac:dyDescent="0.15">
      <c r="A38" s="97"/>
      <c r="B38" s="98"/>
      <c r="C38" s="175"/>
      <c r="D38" s="176"/>
      <c r="E38" s="101"/>
      <c r="F38" s="102"/>
      <c r="G38" s="103"/>
      <c r="H38" s="173" t="s">
        <v>102</v>
      </c>
      <c r="I38" s="131" t="s">
        <v>181</v>
      </c>
      <c r="J38" s="132" t="s">
        <v>154</v>
      </c>
      <c r="K38" s="132"/>
      <c r="L38" s="165" t="s">
        <v>181</v>
      </c>
      <c r="M38" s="132" t="s">
        <v>155</v>
      </c>
      <c r="N38" s="132"/>
      <c r="O38" s="135" t="s">
        <v>181</v>
      </c>
      <c r="P38" s="132" t="s">
        <v>156</v>
      </c>
      <c r="Q38" s="133"/>
      <c r="R38" s="133"/>
      <c r="S38" s="133"/>
      <c r="T38" s="133"/>
      <c r="U38" s="133"/>
      <c r="V38" s="133"/>
      <c r="W38" s="133"/>
      <c r="X38" s="141"/>
      <c r="Y38" s="130"/>
      <c r="Z38" s="95"/>
      <c r="AA38" s="95"/>
      <c r="AB38" s="96"/>
      <c r="AC38" s="130"/>
      <c r="AD38" s="95"/>
      <c r="AE38" s="95"/>
      <c r="AF38" s="96"/>
      <c r="AI38" s="108" t="str">
        <f>"51:ninti_senmoncare_code:" &amp; IF(I38="■",1,IF(O38="■",3,IF(L38="■",2,0)))</f>
        <v>51:ninti_senmoncare_code:0</v>
      </c>
    </row>
    <row r="39" spans="1:35" s="108" customFormat="1" ht="18.75" customHeight="1" x14ac:dyDescent="0.15">
      <c r="A39" s="97"/>
      <c r="B39" s="98"/>
      <c r="C39" s="175"/>
      <c r="D39" s="176"/>
      <c r="E39" s="101"/>
      <c r="F39" s="102"/>
      <c r="G39" s="103"/>
      <c r="H39" s="173" t="s">
        <v>200</v>
      </c>
      <c r="I39" s="131" t="s">
        <v>181</v>
      </c>
      <c r="J39" s="132" t="s">
        <v>154</v>
      </c>
      <c r="K39" s="132"/>
      <c r="L39" s="165" t="s">
        <v>181</v>
      </c>
      <c r="M39" s="132" t="s">
        <v>155</v>
      </c>
      <c r="N39" s="132"/>
      <c r="O39" s="135" t="s">
        <v>181</v>
      </c>
      <c r="P39" s="132" t="s">
        <v>156</v>
      </c>
      <c r="Q39" s="133"/>
      <c r="R39" s="133"/>
      <c r="S39" s="133"/>
      <c r="T39" s="133"/>
      <c r="U39" s="133"/>
      <c r="V39" s="133"/>
      <c r="W39" s="133"/>
      <c r="X39" s="141"/>
      <c r="Y39" s="130"/>
      <c r="Z39" s="95"/>
      <c r="AA39" s="95"/>
      <c r="AB39" s="96"/>
      <c r="AC39" s="130"/>
      <c r="AD39" s="95"/>
      <c r="AE39" s="95"/>
      <c r="AF39" s="96"/>
      <c r="AI39" s="108" t="str">
        <f>"51:field228:" &amp; IF(I39="■",1,IF(L39="■",2,IF(O39="■",3,0)))</f>
        <v>51:field228:0</v>
      </c>
    </row>
    <row r="40" spans="1:35" s="108" customFormat="1" ht="18.75" customHeight="1" x14ac:dyDescent="0.15">
      <c r="A40" s="97"/>
      <c r="B40" s="98"/>
      <c r="C40" s="175"/>
      <c r="D40" s="176"/>
      <c r="E40" s="101"/>
      <c r="F40" s="102"/>
      <c r="G40" s="103"/>
      <c r="H40" s="173" t="s">
        <v>129</v>
      </c>
      <c r="I40" s="126" t="s">
        <v>181</v>
      </c>
      <c r="J40" s="105" t="s">
        <v>154</v>
      </c>
      <c r="K40" s="145"/>
      <c r="L40" s="165" t="s">
        <v>181</v>
      </c>
      <c r="M40" s="105" t="s">
        <v>162</v>
      </c>
      <c r="N40" s="133"/>
      <c r="O40" s="133"/>
      <c r="P40" s="133"/>
      <c r="Q40" s="133"/>
      <c r="R40" s="133"/>
      <c r="S40" s="133"/>
      <c r="T40" s="133"/>
      <c r="U40" s="133"/>
      <c r="V40" s="133"/>
      <c r="W40" s="133"/>
      <c r="X40" s="141"/>
      <c r="Y40" s="130"/>
      <c r="Z40" s="95"/>
      <c r="AA40" s="95"/>
      <c r="AB40" s="96"/>
      <c r="AC40" s="130"/>
      <c r="AD40" s="95"/>
      <c r="AE40" s="95"/>
      <c r="AF40" s="96"/>
      <c r="AI40" s="108" t="str">
        <f>"51:field177:" &amp; IF(I40="■",1,IF(L40="■",2,0))</f>
        <v>51:field177:0</v>
      </c>
    </row>
    <row r="41" spans="1:35" s="108" customFormat="1" ht="18.75" customHeight="1" x14ac:dyDescent="0.15">
      <c r="A41" s="97"/>
      <c r="B41" s="98"/>
      <c r="C41" s="175"/>
      <c r="D41" s="176"/>
      <c r="E41" s="101"/>
      <c r="F41" s="102"/>
      <c r="G41" s="103"/>
      <c r="H41" s="172" t="s">
        <v>131</v>
      </c>
      <c r="I41" s="126" t="s">
        <v>181</v>
      </c>
      <c r="J41" s="105" t="s">
        <v>154</v>
      </c>
      <c r="K41" s="145"/>
      <c r="L41" s="165" t="s">
        <v>181</v>
      </c>
      <c r="M41" s="105" t="s">
        <v>162</v>
      </c>
      <c r="N41" s="133"/>
      <c r="O41" s="133"/>
      <c r="P41" s="133"/>
      <c r="Q41" s="133"/>
      <c r="R41" s="133"/>
      <c r="S41" s="133"/>
      <c r="T41" s="133"/>
      <c r="U41" s="133"/>
      <c r="V41" s="133"/>
      <c r="W41" s="133"/>
      <c r="X41" s="141"/>
      <c r="Y41" s="130"/>
      <c r="Z41" s="95"/>
      <c r="AA41" s="95"/>
      <c r="AB41" s="96"/>
      <c r="AC41" s="130"/>
      <c r="AD41" s="95"/>
      <c r="AE41" s="95"/>
      <c r="AF41" s="96"/>
      <c r="AI41" s="108" t="str">
        <f>"51:field210:" &amp; IF(I41="■",1,IF(L41="■",2,0))</f>
        <v>51:field210:0</v>
      </c>
    </row>
    <row r="42" spans="1:35" s="108" customFormat="1" ht="18.75" customHeight="1" x14ac:dyDescent="0.15">
      <c r="A42" s="97"/>
      <c r="B42" s="98"/>
      <c r="C42" s="175"/>
      <c r="D42" s="176"/>
      <c r="E42" s="101"/>
      <c r="F42" s="102"/>
      <c r="G42" s="103"/>
      <c r="H42" s="173" t="s">
        <v>138</v>
      </c>
      <c r="I42" s="126" t="s">
        <v>181</v>
      </c>
      <c r="J42" s="105" t="s">
        <v>154</v>
      </c>
      <c r="K42" s="145"/>
      <c r="L42" s="165" t="s">
        <v>181</v>
      </c>
      <c r="M42" s="105" t="s">
        <v>162</v>
      </c>
      <c r="N42" s="133"/>
      <c r="O42" s="133"/>
      <c r="P42" s="133"/>
      <c r="Q42" s="133"/>
      <c r="R42" s="133"/>
      <c r="S42" s="133"/>
      <c r="T42" s="133"/>
      <c r="U42" s="133"/>
      <c r="V42" s="133"/>
      <c r="W42" s="133"/>
      <c r="X42" s="141"/>
      <c r="Y42" s="130"/>
      <c r="Z42" s="95"/>
      <c r="AA42" s="95"/>
      <c r="AB42" s="96"/>
      <c r="AC42" s="130"/>
      <c r="AD42" s="95"/>
      <c r="AE42" s="95"/>
      <c r="AF42" s="96"/>
      <c r="AI42" s="108" t="str">
        <f>"51:field211:" &amp; IF(I42="■",1,IF(L42="■",2,0))</f>
        <v>51:field211:0</v>
      </c>
    </row>
    <row r="43" spans="1:35" s="108" customFormat="1" ht="18.75" customHeight="1" x14ac:dyDescent="0.15">
      <c r="A43" s="97"/>
      <c r="B43" s="98"/>
      <c r="C43" s="175"/>
      <c r="D43" s="176"/>
      <c r="E43" s="101"/>
      <c r="F43" s="102"/>
      <c r="G43" s="103"/>
      <c r="H43" s="173" t="s">
        <v>130</v>
      </c>
      <c r="I43" s="126" t="s">
        <v>181</v>
      </c>
      <c r="J43" s="105" t="s">
        <v>154</v>
      </c>
      <c r="K43" s="145"/>
      <c r="L43" s="165" t="s">
        <v>181</v>
      </c>
      <c r="M43" s="105" t="s">
        <v>162</v>
      </c>
      <c r="N43" s="133"/>
      <c r="O43" s="133"/>
      <c r="P43" s="133"/>
      <c r="Q43" s="133"/>
      <c r="R43" s="133"/>
      <c r="S43" s="133"/>
      <c r="T43" s="133"/>
      <c r="U43" s="133"/>
      <c r="V43" s="133"/>
      <c r="W43" s="133"/>
      <c r="X43" s="141"/>
      <c r="Y43" s="130"/>
      <c r="Z43" s="95"/>
      <c r="AA43" s="95"/>
      <c r="AB43" s="96"/>
      <c r="AC43" s="130"/>
      <c r="AD43" s="95"/>
      <c r="AE43" s="95"/>
      <c r="AF43" s="96"/>
      <c r="AI43" s="108" t="str">
        <f>"51:field212:" &amp; IF(I43="■",1,IF(L43="■",2,0))</f>
        <v>51:field212:0</v>
      </c>
    </row>
    <row r="44" spans="1:35" s="108" customFormat="1" ht="18.75" customHeight="1" x14ac:dyDescent="0.15">
      <c r="A44" s="97"/>
      <c r="B44" s="98"/>
      <c r="C44" s="175"/>
      <c r="D44" s="176"/>
      <c r="E44" s="101"/>
      <c r="F44" s="102"/>
      <c r="G44" s="103"/>
      <c r="H44" s="173" t="s">
        <v>135</v>
      </c>
      <c r="I44" s="126" t="s">
        <v>181</v>
      </c>
      <c r="J44" s="105" t="s">
        <v>154</v>
      </c>
      <c r="K44" s="145"/>
      <c r="L44" s="165" t="s">
        <v>181</v>
      </c>
      <c r="M44" s="105" t="s">
        <v>162</v>
      </c>
      <c r="N44" s="133"/>
      <c r="O44" s="133"/>
      <c r="P44" s="133"/>
      <c r="Q44" s="133"/>
      <c r="R44" s="133"/>
      <c r="S44" s="133"/>
      <c r="T44" s="133"/>
      <c r="U44" s="133"/>
      <c r="V44" s="133"/>
      <c r="W44" s="133"/>
      <c r="X44" s="141"/>
      <c r="Y44" s="130"/>
      <c r="Z44" s="95"/>
      <c r="AA44" s="95"/>
      <c r="AB44" s="96"/>
      <c r="AC44" s="130"/>
      <c r="AD44" s="95"/>
      <c r="AE44" s="95"/>
      <c r="AF44" s="96"/>
      <c r="AI44" s="108" t="str">
        <f>"51:field209:" &amp; IF(I44="■",1,IF(L44="■",2,0))</f>
        <v>51:field209:0</v>
      </c>
    </row>
    <row r="45" spans="1:35" s="108" customFormat="1" ht="18.75" customHeight="1" x14ac:dyDescent="0.15">
      <c r="A45" s="97"/>
      <c r="B45" s="98"/>
      <c r="C45" s="175"/>
      <c r="D45" s="176"/>
      <c r="E45" s="101"/>
      <c r="F45" s="102"/>
      <c r="G45" s="101"/>
      <c r="H45" s="173" t="s">
        <v>204</v>
      </c>
      <c r="I45" s="131" t="s">
        <v>181</v>
      </c>
      <c r="J45" s="132" t="s">
        <v>154</v>
      </c>
      <c r="K45" s="132"/>
      <c r="L45" s="165" t="s">
        <v>181</v>
      </c>
      <c r="M45" s="105" t="s">
        <v>162</v>
      </c>
      <c r="N45" s="132"/>
      <c r="O45" s="132"/>
      <c r="P45" s="132"/>
      <c r="Q45" s="133"/>
      <c r="R45" s="133"/>
      <c r="S45" s="133"/>
      <c r="T45" s="133"/>
      <c r="U45" s="133"/>
      <c r="V45" s="133"/>
      <c r="W45" s="133"/>
      <c r="X45" s="141"/>
      <c r="Y45" s="130"/>
      <c r="Z45" s="95"/>
      <c r="AA45" s="95"/>
      <c r="AB45" s="96"/>
      <c r="AC45" s="130"/>
      <c r="AD45" s="95"/>
      <c r="AE45" s="95"/>
      <c r="AF45" s="96"/>
      <c r="AI45" s="108" t="str">
        <f>"51:field226:" &amp; IF(I45="■",1,IF(L45="■",2,0))</f>
        <v>51:field226:0</v>
      </c>
    </row>
    <row r="46" spans="1:35" s="108" customFormat="1" ht="18.75" customHeight="1" x14ac:dyDescent="0.15">
      <c r="A46" s="97"/>
      <c r="B46" s="98"/>
      <c r="C46" s="175"/>
      <c r="D46" s="176"/>
      <c r="E46" s="101"/>
      <c r="F46" s="102"/>
      <c r="G46" s="101"/>
      <c r="H46" s="173" t="s">
        <v>205</v>
      </c>
      <c r="I46" s="131" t="s">
        <v>181</v>
      </c>
      <c r="J46" s="132" t="s">
        <v>154</v>
      </c>
      <c r="K46" s="132"/>
      <c r="L46" s="165" t="s">
        <v>181</v>
      </c>
      <c r="M46" s="105" t="s">
        <v>162</v>
      </c>
      <c r="N46" s="132"/>
      <c r="O46" s="132"/>
      <c r="P46" s="132"/>
      <c r="Q46" s="133"/>
      <c r="R46" s="133"/>
      <c r="S46" s="133"/>
      <c r="T46" s="133"/>
      <c r="U46" s="133"/>
      <c r="V46" s="133"/>
      <c r="W46" s="133"/>
      <c r="X46" s="141"/>
      <c r="Y46" s="130"/>
      <c r="Z46" s="95"/>
      <c r="AA46" s="95"/>
      <c r="AB46" s="96"/>
      <c r="AC46" s="130"/>
      <c r="AD46" s="95"/>
      <c r="AE46" s="95"/>
      <c r="AF46" s="96"/>
      <c r="AI46" s="108" t="str">
        <f>"51:field227:" &amp; IF(I46="■",1,IF(L46="■",2,0))</f>
        <v>51:field227:0</v>
      </c>
    </row>
    <row r="47" spans="1:35" s="108" customFormat="1" ht="18.75" customHeight="1" x14ac:dyDescent="0.15">
      <c r="A47" s="97"/>
      <c r="B47" s="98"/>
      <c r="C47" s="175"/>
      <c r="D47" s="176"/>
      <c r="E47" s="101"/>
      <c r="F47" s="102"/>
      <c r="G47" s="103"/>
      <c r="H47" s="177" t="s">
        <v>198</v>
      </c>
      <c r="I47" s="131" t="s">
        <v>181</v>
      </c>
      <c r="J47" s="132" t="s">
        <v>154</v>
      </c>
      <c r="K47" s="132"/>
      <c r="L47" s="165" t="s">
        <v>181</v>
      </c>
      <c r="M47" s="132" t="s">
        <v>155</v>
      </c>
      <c r="N47" s="132"/>
      <c r="O47" s="135" t="s">
        <v>181</v>
      </c>
      <c r="P47" s="132" t="s">
        <v>156</v>
      </c>
      <c r="Q47" s="137"/>
      <c r="R47" s="137"/>
      <c r="S47" s="137"/>
      <c r="T47" s="137"/>
      <c r="U47" s="178"/>
      <c r="V47" s="178"/>
      <c r="W47" s="178"/>
      <c r="X47" s="179"/>
      <c r="Y47" s="130"/>
      <c r="Z47" s="95"/>
      <c r="AA47" s="95"/>
      <c r="AB47" s="96"/>
      <c r="AC47" s="130"/>
      <c r="AD47" s="95"/>
      <c r="AE47" s="95"/>
      <c r="AF47" s="96"/>
      <c r="AI47" s="108" t="str">
        <f>"51:field225:" &amp; IF(I47="■",1,IF(L47="■",2,IF(O47="■",3,0)))</f>
        <v>51:field225:0</v>
      </c>
    </row>
    <row r="48" spans="1:35" s="108" customFormat="1" ht="18.75" customHeight="1" x14ac:dyDescent="0.15">
      <c r="A48" s="97"/>
      <c r="B48" s="98"/>
      <c r="C48" s="175"/>
      <c r="D48" s="176"/>
      <c r="E48" s="101"/>
      <c r="F48" s="102"/>
      <c r="G48" s="103"/>
      <c r="H48" s="173" t="s">
        <v>103</v>
      </c>
      <c r="I48" s="131" t="s">
        <v>181</v>
      </c>
      <c r="J48" s="132" t="s">
        <v>154</v>
      </c>
      <c r="K48" s="132"/>
      <c r="L48" s="165" t="s">
        <v>181</v>
      </c>
      <c r="M48" s="132" t="s">
        <v>158</v>
      </c>
      <c r="N48" s="132"/>
      <c r="O48" s="135" t="s">
        <v>181</v>
      </c>
      <c r="P48" s="132" t="s">
        <v>159</v>
      </c>
      <c r="Q48" s="167"/>
      <c r="R48" s="135" t="s">
        <v>181</v>
      </c>
      <c r="S48" s="132" t="s">
        <v>167</v>
      </c>
      <c r="T48" s="132"/>
      <c r="U48" s="132"/>
      <c r="V48" s="132"/>
      <c r="W48" s="132"/>
      <c r="X48" s="140"/>
      <c r="Y48" s="130"/>
      <c r="Z48" s="95"/>
      <c r="AA48" s="95"/>
      <c r="AB48" s="96"/>
      <c r="AC48" s="130"/>
      <c r="AD48" s="95"/>
      <c r="AE48" s="95"/>
      <c r="AF48" s="96"/>
      <c r="AI48" s="108" t="str">
        <f>"51:serteikyo_kyoka_code:" &amp; IF(I48="■",1,IF(L48="■",6,IF(O48="■",5,IF(R48="■",7,0))))</f>
        <v>51:serteikyo_kyoka_code:0</v>
      </c>
    </row>
    <row r="49" spans="1:37" s="108" customFormat="1" ht="18.75" customHeight="1" x14ac:dyDescent="0.15">
      <c r="A49" s="146"/>
      <c r="B49" s="147"/>
      <c r="C49" s="148"/>
      <c r="D49" s="149"/>
      <c r="E49" s="150"/>
      <c r="F49" s="151"/>
      <c r="G49" s="152"/>
      <c r="H49" s="85" t="s">
        <v>206</v>
      </c>
      <c r="I49" s="153" t="s">
        <v>181</v>
      </c>
      <c r="J49" s="86" t="s">
        <v>154</v>
      </c>
      <c r="K49" s="86"/>
      <c r="L49" s="154" t="s">
        <v>181</v>
      </c>
      <c r="M49" s="86" t="s">
        <v>193</v>
      </c>
      <c r="N49" s="87"/>
      <c r="O49" s="154" t="s">
        <v>181</v>
      </c>
      <c r="P49" s="89" t="s">
        <v>194</v>
      </c>
      <c r="Q49" s="88"/>
      <c r="R49" s="154" t="s">
        <v>181</v>
      </c>
      <c r="S49" s="86" t="s">
        <v>195</v>
      </c>
      <c r="T49" s="88"/>
      <c r="U49" s="154" t="s">
        <v>181</v>
      </c>
      <c r="V49" s="86" t="s">
        <v>196</v>
      </c>
      <c r="W49" s="90"/>
      <c r="X49" s="91"/>
      <c r="Y49" s="155"/>
      <c r="Z49" s="155"/>
      <c r="AA49" s="155"/>
      <c r="AB49" s="156"/>
      <c r="AC49" s="157"/>
      <c r="AD49" s="155"/>
      <c r="AE49" s="155"/>
      <c r="AF49" s="156"/>
      <c r="AI49" s="108" t="str">
        <f>"51:shoguukaizen_code:"&amp;IF(I49="■",1,IF(L49="■",7,IF(O49="■",8,IF(R49="■",9,IF(U49="■","A",0)))))</f>
        <v>51:shoguukaizen_code:0</v>
      </c>
    </row>
    <row r="50" spans="1:37" s="108" customFormat="1" ht="18.75" customHeight="1" x14ac:dyDescent="0.15">
      <c r="A50" s="118"/>
      <c r="B50" s="119"/>
      <c r="C50" s="120"/>
      <c r="D50" s="121"/>
      <c r="E50" s="115"/>
      <c r="F50" s="122"/>
      <c r="G50" s="123"/>
      <c r="H50" s="169" t="s">
        <v>127</v>
      </c>
      <c r="I50" s="158" t="s">
        <v>181</v>
      </c>
      <c r="J50" s="159" t="s">
        <v>168</v>
      </c>
      <c r="K50" s="160"/>
      <c r="L50" s="161"/>
      <c r="M50" s="162" t="s">
        <v>181</v>
      </c>
      <c r="N50" s="159" t="s">
        <v>169</v>
      </c>
      <c r="O50" s="170"/>
      <c r="P50" s="170"/>
      <c r="Q50" s="170"/>
      <c r="R50" s="170"/>
      <c r="S50" s="170"/>
      <c r="T50" s="170"/>
      <c r="U50" s="170"/>
      <c r="V50" s="170"/>
      <c r="W50" s="170"/>
      <c r="X50" s="171"/>
      <c r="Y50" s="125" t="s">
        <v>181</v>
      </c>
      <c r="Z50" s="113" t="s">
        <v>153</v>
      </c>
      <c r="AA50" s="113"/>
      <c r="AB50" s="124"/>
      <c r="AC50" s="125" t="s">
        <v>181</v>
      </c>
      <c r="AD50" s="113" t="s">
        <v>153</v>
      </c>
      <c r="AE50" s="113"/>
      <c r="AF50" s="124"/>
      <c r="AG50" s="108" t="str">
        <f>"ser_code = '" &amp; IF(A65="■",21,"") &amp; "'"</f>
        <v>ser_code = ''</v>
      </c>
      <c r="AI50" s="108" t="str">
        <f>"21:yakan_kinmu_code:" &amp; IF(I50="■",1,IF(M50="■",6,0))</f>
        <v>21:yakan_kinmu_code:0</v>
      </c>
      <c r="AJ50" s="108" t="str">
        <f>"21:field203:" &amp; IF(Y50="■",1,IF(Y51="■",2,0))</f>
        <v>21:field203:0</v>
      </c>
      <c r="AK50" s="108" t="str">
        <f>"21:waribiki_code:" &amp; IF(AC50="■",1,IF(AC51="■",2,0))</f>
        <v>21:waribiki_code:0</v>
      </c>
    </row>
    <row r="51" spans="1:37" s="108" customFormat="1" ht="18.75" customHeight="1" x14ac:dyDescent="0.15">
      <c r="A51" s="97"/>
      <c r="B51" s="98"/>
      <c r="C51" s="99"/>
      <c r="D51" s="100"/>
      <c r="E51" s="101"/>
      <c r="F51" s="102"/>
      <c r="G51" s="103"/>
      <c r="H51" s="173" t="s">
        <v>126</v>
      </c>
      <c r="I51" s="131" t="s">
        <v>181</v>
      </c>
      <c r="J51" s="132" t="s">
        <v>154</v>
      </c>
      <c r="K51" s="132"/>
      <c r="L51" s="134"/>
      <c r="M51" s="135" t="s">
        <v>181</v>
      </c>
      <c r="N51" s="132" t="s">
        <v>165</v>
      </c>
      <c r="O51" s="132"/>
      <c r="P51" s="134"/>
      <c r="Q51" s="135" t="s">
        <v>181</v>
      </c>
      <c r="R51" s="167" t="s">
        <v>166</v>
      </c>
      <c r="S51" s="167"/>
      <c r="T51" s="167"/>
      <c r="U51" s="167"/>
      <c r="V51" s="167"/>
      <c r="W51" s="167"/>
      <c r="X51" s="168"/>
      <c r="Y51" s="112" t="s">
        <v>181</v>
      </c>
      <c r="Z51" s="94" t="s">
        <v>157</v>
      </c>
      <c r="AA51" s="95"/>
      <c r="AB51" s="96"/>
      <c r="AC51" s="116" t="s">
        <v>181</v>
      </c>
      <c r="AD51" s="94" t="s">
        <v>157</v>
      </c>
      <c r="AE51" s="95"/>
      <c r="AF51" s="96"/>
      <c r="AG51" s="108" t="str">
        <f>"21:sisetukbn_code:" &amp; IF(D64="■",1,IF(D65="■",2,IF(D66="■",3,IF(D67="■",4,0))))</f>
        <v>21:sisetukbn_code:0</v>
      </c>
      <c r="AI51" s="108" t="str">
        <f>"21:"&amp;IF(AND(I51="□",M51="□",Q51="□"),"ketu_kangos_code:0",IF(I51="■","ketu_kangos_code:1:ketu_kshoku_code:1",IF(M51="■","ketu_kangos_code:2","ketu_kangos_code:1")&amp;IF(Q51="■",":ketu_kshoku_code:2",":ketu_kshoku_code:1")))</f>
        <v>21:ketu_kangos_code:0</v>
      </c>
    </row>
    <row r="52" spans="1:37" s="108" customFormat="1" ht="18.75" customHeight="1" x14ac:dyDescent="0.15">
      <c r="A52" s="97"/>
      <c r="B52" s="98"/>
      <c r="C52" s="99"/>
      <c r="D52" s="100"/>
      <c r="E52" s="101"/>
      <c r="F52" s="102"/>
      <c r="G52" s="103"/>
      <c r="H52" s="173" t="s">
        <v>90</v>
      </c>
      <c r="I52" s="131" t="s">
        <v>181</v>
      </c>
      <c r="J52" s="132" t="s">
        <v>160</v>
      </c>
      <c r="K52" s="133"/>
      <c r="L52" s="134"/>
      <c r="M52" s="135" t="s">
        <v>181</v>
      </c>
      <c r="N52" s="132" t="s">
        <v>161</v>
      </c>
      <c r="O52" s="137"/>
      <c r="P52" s="167"/>
      <c r="Q52" s="167"/>
      <c r="R52" s="167"/>
      <c r="S52" s="167"/>
      <c r="T52" s="167"/>
      <c r="U52" s="167"/>
      <c r="V52" s="167"/>
      <c r="W52" s="167"/>
      <c r="X52" s="168"/>
      <c r="Y52" s="130"/>
      <c r="Z52" s="95"/>
      <c r="AA52" s="95"/>
      <c r="AB52" s="96"/>
      <c r="AC52" s="130"/>
      <c r="AD52" s="95"/>
      <c r="AE52" s="95"/>
      <c r="AF52" s="96"/>
      <c r="AI52" s="108" t="str">
        <f>"21:unitcare_code:" &amp; IF(I52="■",1,IF(M52="■",2,0))</f>
        <v>21:unitcare_code:0</v>
      </c>
    </row>
    <row r="53" spans="1:37" s="108" customFormat="1" ht="18.75" customHeight="1" x14ac:dyDescent="0.15">
      <c r="A53" s="97"/>
      <c r="B53" s="98"/>
      <c r="C53" s="175"/>
      <c r="D53" s="176"/>
      <c r="E53" s="101"/>
      <c r="F53" s="102"/>
      <c r="G53" s="103"/>
      <c r="H53" s="173" t="s">
        <v>95</v>
      </c>
      <c r="I53" s="131" t="s">
        <v>181</v>
      </c>
      <c r="J53" s="132" t="s">
        <v>182</v>
      </c>
      <c r="K53" s="133"/>
      <c r="L53" s="134"/>
      <c r="M53" s="135" t="s">
        <v>181</v>
      </c>
      <c r="N53" s="132" t="s">
        <v>183</v>
      </c>
      <c r="O53" s="133"/>
      <c r="P53" s="133"/>
      <c r="Q53" s="133"/>
      <c r="R53" s="133"/>
      <c r="S53" s="133"/>
      <c r="T53" s="133"/>
      <c r="U53" s="133"/>
      <c r="V53" s="133"/>
      <c r="W53" s="133"/>
      <c r="X53" s="141"/>
      <c r="Y53" s="130"/>
      <c r="Z53" s="95"/>
      <c r="AA53" s="95"/>
      <c r="AB53" s="96"/>
      <c r="AC53" s="130"/>
      <c r="AD53" s="95"/>
      <c r="AE53" s="95"/>
      <c r="AF53" s="96"/>
      <c r="AI53" s="108" t="str">
        <f>"21:sintaikousoku_code:" &amp; IF(I53="■",1,IF(M53="■",2,0))</f>
        <v>21:sintaikousoku_code:0</v>
      </c>
    </row>
    <row r="54" spans="1:37" s="108" customFormat="1" ht="19.5" customHeight="1" x14ac:dyDescent="0.15">
      <c r="A54" s="97"/>
      <c r="B54" s="98"/>
      <c r="C54" s="99"/>
      <c r="D54" s="100"/>
      <c r="E54" s="101"/>
      <c r="F54" s="102"/>
      <c r="G54" s="103"/>
      <c r="H54" s="104" t="s">
        <v>190</v>
      </c>
      <c r="I54" s="131" t="s">
        <v>181</v>
      </c>
      <c r="J54" s="132" t="s">
        <v>182</v>
      </c>
      <c r="K54" s="133"/>
      <c r="L54" s="134"/>
      <c r="M54" s="135" t="s">
        <v>181</v>
      </c>
      <c r="N54" s="132" t="s">
        <v>191</v>
      </c>
      <c r="O54" s="136"/>
      <c r="P54" s="132"/>
      <c r="Q54" s="137"/>
      <c r="R54" s="137"/>
      <c r="S54" s="137"/>
      <c r="T54" s="137"/>
      <c r="U54" s="137"/>
      <c r="V54" s="137"/>
      <c r="W54" s="137"/>
      <c r="X54" s="138"/>
      <c r="Y54" s="95"/>
      <c r="Z54" s="95"/>
      <c r="AA54" s="95"/>
      <c r="AB54" s="96"/>
      <c r="AC54" s="130"/>
      <c r="AD54" s="95"/>
      <c r="AE54" s="95"/>
      <c r="AF54" s="96"/>
      <c r="AI54" s="108" t="str">
        <f>"21:field223:" &amp; IF(I54="■",1,IF(M54="■",2,0))</f>
        <v>21:field223:0</v>
      </c>
    </row>
    <row r="55" spans="1:37" s="108" customFormat="1" ht="19.5" customHeight="1" x14ac:dyDescent="0.15">
      <c r="A55" s="97"/>
      <c r="B55" s="98"/>
      <c r="C55" s="99"/>
      <c r="D55" s="100"/>
      <c r="E55" s="101"/>
      <c r="F55" s="102"/>
      <c r="G55" s="103"/>
      <c r="H55" s="104" t="s">
        <v>201</v>
      </c>
      <c r="I55" s="131" t="s">
        <v>181</v>
      </c>
      <c r="J55" s="132" t="s">
        <v>182</v>
      </c>
      <c r="K55" s="133"/>
      <c r="L55" s="134"/>
      <c r="M55" s="135" t="s">
        <v>181</v>
      </c>
      <c r="N55" s="132" t="s">
        <v>191</v>
      </c>
      <c r="O55" s="136"/>
      <c r="P55" s="132"/>
      <c r="Q55" s="137"/>
      <c r="R55" s="137"/>
      <c r="S55" s="137"/>
      <c r="T55" s="137"/>
      <c r="U55" s="137"/>
      <c r="V55" s="137"/>
      <c r="W55" s="137"/>
      <c r="X55" s="138"/>
      <c r="Y55" s="95"/>
      <c r="Z55" s="95"/>
      <c r="AA55" s="95"/>
      <c r="AB55" s="96"/>
      <c r="AC55" s="130"/>
      <c r="AD55" s="95"/>
      <c r="AE55" s="95"/>
      <c r="AF55" s="96"/>
      <c r="AI55" s="108" t="str">
        <f>"21:field232:" &amp; IF(I55="■",1,IF(M55="■",2,0))</f>
        <v>21:field232:0</v>
      </c>
    </row>
    <row r="56" spans="1:37" s="108" customFormat="1" ht="18.75" customHeight="1" x14ac:dyDescent="0.15">
      <c r="A56" s="97"/>
      <c r="B56" s="98"/>
      <c r="C56" s="99"/>
      <c r="D56" s="100"/>
      <c r="E56" s="101"/>
      <c r="F56" s="102"/>
      <c r="G56" s="103"/>
      <c r="H56" s="268" t="s">
        <v>118</v>
      </c>
      <c r="I56" s="270" t="s">
        <v>181</v>
      </c>
      <c r="J56" s="266" t="s">
        <v>154</v>
      </c>
      <c r="K56" s="266"/>
      <c r="L56" s="267" t="s">
        <v>181</v>
      </c>
      <c r="M56" s="266" t="s">
        <v>162</v>
      </c>
      <c r="N56" s="266"/>
      <c r="O56" s="142"/>
      <c r="P56" s="142"/>
      <c r="Q56" s="142"/>
      <c r="R56" s="142"/>
      <c r="S56" s="142"/>
      <c r="T56" s="142"/>
      <c r="U56" s="142"/>
      <c r="V56" s="142"/>
      <c r="W56" s="142"/>
      <c r="X56" s="144"/>
      <c r="Y56" s="130"/>
      <c r="Z56" s="95"/>
      <c r="AA56" s="95"/>
      <c r="AB56" s="96"/>
      <c r="AC56" s="130"/>
      <c r="AD56" s="95"/>
      <c r="AE56" s="95"/>
      <c r="AF56" s="96"/>
      <c r="AI56" s="108" t="str">
        <f>"21:field189:" &amp; IF(I56="■",1,IF(L56="■",2,0))</f>
        <v>21:field189:0</v>
      </c>
    </row>
    <row r="57" spans="1:37" s="108" customFormat="1" ht="18.75" customHeight="1" x14ac:dyDescent="0.15">
      <c r="A57" s="97"/>
      <c r="B57" s="98"/>
      <c r="C57" s="99"/>
      <c r="D57" s="100"/>
      <c r="E57" s="101"/>
      <c r="F57" s="102"/>
      <c r="G57" s="103"/>
      <c r="H57" s="269"/>
      <c r="I57" s="270"/>
      <c r="J57" s="266"/>
      <c r="K57" s="266"/>
      <c r="L57" s="267"/>
      <c r="M57" s="266"/>
      <c r="N57" s="266"/>
      <c r="O57" s="105"/>
      <c r="P57" s="105"/>
      <c r="Q57" s="105"/>
      <c r="R57" s="105"/>
      <c r="S57" s="105"/>
      <c r="T57" s="105"/>
      <c r="U57" s="105"/>
      <c r="V57" s="105"/>
      <c r="W57" s="105"/>
      <c r="X57" s="143"/>
      <c r="Y57" s="130"/>
      <c r="Z57" s="95"/>
      <c r="AA57" s="95"/>
      <c r="AB57" s="96"/>
      <c r="AC57" s="130"/>
      <c r="AD57" s="95"/>
      <c r="AE57" s="95"/>
      <c r="AF57" s="96"/>
    </row>
    <row r="58" spans="1:37" s="108" customFormat="1" ht="18.75" customHeight="1" x14ac:dyDescent="0.15">
      <c r="A58" s="97"/>
      <c r="B58" s="98"/>
      <c r="C58" s="99"/>
      <c r="D58" s="100"/>
      <c r="E58" s="101"/>
      <c r="F58" s="102"/>
      <c r="G58" s="103"/>
      <c r="H58" s="173" t="s">
        <v>117</v>
      </c>
      <c r="I58" s="131" t="s">
        <v>181</v>
      </c>
      <c r="J58" s="132" t="s">
        <v>154</v>
      </c>
      <c r="K58" s="133"/>
      <c r="L58" s="135" t="s">
        <v>181</v>
      </c>
      <c r="M58" s="132" t="s">
        <v>162</v>
      </c>
      <c r="N58" s="167"/>
      <c r="O58" s="137"/>
      <c r="P58" s="137"/>
      <c r="Q58" s="137"/>
      <c r="R58" s="137"/>
      <c r="S58" s="137"/>
      <c r="T58" s="137"/>
      <c r="U58" s="137"/>
      <c r="V58" s="137"/>
      <c r="W58" s="137"/>
      <c r="X58" s="138"/>
      <c r="Y58" s="130"/>
      <c r="Z58" s="95"/>
      <c r="AA58" s="95"/>
      <c r="AB58" s="96"/>
      <c r="AC58" s="130"/>
      <c r="AD58" s="95"/>
      <c r="AE58" s="95"/>
      <c r="AF58" s="96"/>
      <c r="AI58" s="108" t="str">
        <f>"21:field151:" &amp; IF(I58="■",1,IF(L58="■",2,0))</f>
        <v>21:field151:0</v>
      </c>
    </row>
    <row r="59" spans="1:37" s="108" customFormat="1" ht="18.75" customHeight="1" x14ac:dyDescent="0.15">
      <c r="A59" s="97"/>
      <c r="B59" s="98"/>
      <c r="C59" s="99"/>
      <c r="D59" s="100"/>
      <c r="E59" s="101"/>
      <c r="F59" s="102"/>
      <c r="G59" s="103"/>
      <c r="H59" s="139" t="s">
        <v>128</v>
      </c>
      <c r="I59" s="131" t="s">
        <v>181</v>
      </c>
      <c r="J59" s="132" t="s">
        <v>154</v>
      </c>
      <c r="K59" s="132"/>
      <c r="L59" s="135" t="s">
        <v>181</v>
      </c>
      <c r="M59" s="132" t="s">
        <v>163</v>
      </c>
      <c r="N59" s="132"/>
      <c r="O59" s="135" t="s">
        <v>181</v>
      </c>
      <c r="P59" s="132" t="s">
        <v>164</v>
      </c>
      <c r="Q59" s="167"/>
      <c r="R59" s="167"/>
      <c r="S59" s="167"/>
      <c r="T59" s="167"/>
      <c r="U59" s="167"/>
      <c r="V59" s="167"/>
      <c r="W59" s="167"/>
      <c r="X59" s="168"/>
      <c r="Y59" s="130"/>
      <c r="Z59" s="95"/>
      <c r="AA59" s="95"/>
      <c r="AB59" s="96"/>
      <c r="AC59" s="130"/>
      <c r="AD59" s="95"/>
      <c r="AE59" s="95"/>
      <c r="AF59" s="96"/>
      <c r="AI59" s="108" t="str">
        <f>"21:field185:" &amp; IF(I59="■",1,IF(L59="■",3,IF(O59="■",2,0)))</f>
        <v>21:field185:0</v>
      </c>
    </row>
    <row r="60" spans="1:37" s="108" customFormat="1" ht="18.75" customHeight="1" x14ac:dyDescent="0.15">
      <c r="A60" s="97"/>
      <c r="B60" s="98"/>
      <c r="C60" s="99"/>
      <c r="D60" s="100"/>
      <c r="E60" s="101"/>
      <c r="F60" s="102"/>
      <c r="G60" s="103"/>
      <c r="H60" s="173" t="s">
        <v>91</v>
      </c>
      <c r="I60" s="131" t="s">
        <v>181</v>
      </c>
      <c r="J60" s="132" t="s">
        <v>154</v>
      </c>
      <c r="K60" s="133"/>
      <c r="L60" s="135" t="s">
        <v>181</v>
      </c>
      <c r="M60" s="132" t="s">
        <v>162</v>
      </c>
      <c r="N60" s="167"/>
      <c r="O60" s="137"/>
      <c r="P60" s="137"/>
      <c r="Q60" s="137"/>
      <c r="R60" s="137"/>
      <c r="S60" s="137"/>
      <c r="T60" s="137"/>
      <c r="U60" s="137"/>
      <c r="V60" s="137"/>
      <c r="W60" s="137"/>
      <c r="X60" s="138"/>
      <c r="Y60" s="130"/>
      <c r="Z60" s="95"/>
      <c r="AA60" s="95"/>
      <c r="AB60" s="96"/>
      <c r="AC60" s="130"/>
      <c r="AD60" s="95"/>
      <c r="AE60" s="95"/>
      <c r="AF60" s="96"/>
      <c r="AI60" s="108" t="str">
        <f>"21:kunren_code:" &amp; IF(I60="■",1,IF(L60="■",2,0))</f>
        <v>21:kunren_code:0</v>
      </c>
    </row>
    <row r="61" spans="1:37" s="108" customFormat="1" ht="18.75" customHeight="1" x14ac:dyDescent="0.15">
      <c r="A61" s="97"/>
      <c r="B61" s="98"/>
      <c r="C61" s="99"/>
      <c r="D61" s="100"/>
      <c r="E61" s="101"/>
      <c r="F61" s="102"/>
      <c r="G61" s="103"/>
      <c r="H61" s="139" t="s">
        <v>111</v>
      </c>
      <c r="I61" s="131" t="s">
        <v>181</v>
      </c>
      <c r="J61" s="132" t="s">
        <v>154</v>
      </c>
      <c r="K61" s="133"/>
      <c r="L61" s="135" t="s">
        <v>181</v>
      </c>
      <c r="M61" s="132" t="s">
        <v>162</v>
      </c>
      <c r="N61" s="167"/>
      <c r="O61" s="137"/>
      <c r="P61" s="137"/>
      <c r="Q61" s="137"/>
      <c r="R61" s="137"/>
      <c r="S61" s="137"/>
      <c r="T61" s="137"/>
      <c r="U61" s="137"/>
      <c r="V61" s="137"/>
      <c r="W61" s="137"/>
      <c r="X61" s="138"/>
      <c r="Y61" s="130"/>
      <c r="Z61" s="95"/>
      <c r="AA61" s="95"/>
      <c r="AB61" s="96"/>
      <c r="AC61" s="130"/>
      <c r="AD61" s="95"/>
      <c r="AE61" s="95"/>
      <c r="AF61" s="96"/>
      <c r="AI61" s="108" t="str">
        <f>"21:kobetu_kunren_code:" &amp; IF(I61="■",1,IF(L61="■",2,0))</f>
        <v>21:kobetu_kunren_code:0</v>
      </c>
    </row>
    <row r="62" spans="1:37" s="108" customFormat="1" ht="18.75" customHeight="1" x14ac:dyDescent="0.15">
      <c r="A62" s="97"/>
      <c r="B62" s="98"/>
      <c r="C62" s="99"/>
      <c r="D62" s="100"/>
      <c r="E62" s="101"/>
      <c r="F62" s="102"/>
      <c r="G62" s="103"/>
      <c r="H62" s="173" t="s">
        <v>120</v>
      </c>
      <c r="I62" s="131" t="s">
        <v>181</v>
      </c>
      <c r="J62" s="132" t="s">
        <v>154</v>
      </c>
      <c r="K62" s="132"/>
      <c r="L62" s="135" t="s">
        <v>181</v>
      </c>
      <c r="M62" s="132" t="s">
        <v>155</v>
      </c>
      <c r="N62" s="132"/>
      <c r="O62" s="135" t="s">
        <v>181</v>
      </c>
      <c r="P62" s="132" t="s">
        <v>170</v>
      </c>
      <c r="Q62" s="167"/>
      <c r="R62" s="167"/>
      <c r="S62" s="167"/>
      <c r="T62" s="167"/>
      <c r="U62" s="167"/>
      <c r="V62" s="167"/>
      <c r="W62" s="167"/>
      <c r="X62" s="168"/>
      <c r="Y62" s="130"/>
      <c r="Z62" s="95"/>
      <c r="AA62" s="95"/>
      <c r="AB62" s="96"/>
      <c r="AC62" s="130"/>
      <c r="AD62" s="95"/>
      <c r="AE62" s="95"/>
      <c r="AF62" s="96"/>
      <c r="AI62" s="108" t="str">
        <f>"21:field158:" &amp; IF(I62="■",1,IF(O62="■",3,IF(L62="■",2,0)))</f>
        <v>21:field158:0</v>
      </c>
    </row>
    <row r="63" spans="1:37" s="108" customFormat="1" ht="18.75" customHeight="1" x14ac:dyDescent="0.15">
      <c r="A63" s="97"/>
      <c r="B63" s="98"/>
      <c r="C63" s="99"/>
      <c r="D63" s="100"/>
      <c r="E63" s="101"/>
      <c r="F63" s="102"/>
      <c r="G63" s="103"/>
      <c r="H63" s="173" t="s">
        <v>121</v>
      </c>
      <c r="I63" s="131" t="s">
        <v>181</v>
      </c>
      <c r="J63" s="132" t="s">
        <v>154</v>
      </c>
      <c r="K63" s="132"/>
      <c r="L63" s="135" t="s">
        <v>181</v>
      </c>
      <c r="M63" s="132" t="s">
        <v>164</v>
      </c>
      <c r="N63" s="132"/>
      <c r="O63" s="135" t="s">
        <v>181</v>
      </c>
      <c r="P63" s="132" t="s">
        <v>171</v>
      </c>
      <c r="Q63" s="167"/>
      <c r="R63" s="167"/>
      <c r="S63" s="167"/>
      <c r="T63" s="167"/>
      <c r="U63" s="167"/>
      <c r="V63" s="167"/>
      <c r="W63" s="167"/>
      <c r="X63" s="168"/>
      <c r="Y63" s="130"/>
      <c r="Z63" s="95"/>
      <c r="AA63" s="95"/>
      <c r="AB63" s="96"/>
      <c r="AC63" s="130"/>
      <c r="AD63" s="95"/>
      <c r="AE63" s="95"/>
      <c r="AF63" s="96"/>
      <c r="AI63" s="108" t="str">
        <f>"21:field159:" &amp; IF(I63="■",1,IF(O63="■",3,IF(L63="■",2,0)))</f>
        <v>21:field159:0</v>
      </c>
    </row>
    <row r="64" spans="1:37" s="108" customFormat="1" ht="18.75" customHeight="1" x14ac:dyDescent="0.15">
      <c r="A64" s="97"/>
      <c r="B64" s="98"/>
      <c r="C64" s="99"/>
      <c r="D64" s="112" t="s">
        <v>181</v>
      </c>
      <c r="E64" s="101" t="s">
        <v>177</v>
      </c>
      <c r="F64" s="102"/>
      <c r="G64" s="103"/>
      <c r="H64" s="173" t="s">
        <v>110</v>
      </c>
      <c r="I64" s="131" t="s">
        <v>181</v>
      </c>
      <c r="J64" s="132" t="s">
        <v>154</v>
      </c>
      <c r="K64" s="133"/>
      <c r="L64" s="135" t="s">
        <v>181</v>
      </c>
      <c r="M64" s="132" t="s">
        <v>162</v>
      </c>
      <c r="N64" s="167"/>
      <c r="O64" s="137"/>
      <c r="P64" s="137"/>
      <c r="Q64" s="137"/>
      <c r="R64" s="137"/>
      <c r="S64" s="137"/>
      <c r="T64" s="137"/>
      <c r="U64" s="137"/>
      <c r="V64" s="137"/>
      <c r="W64" s="137"/>
      <c r="X64" s="138"/>
      <c r="Y64" s="130"/>
      <c r="Z64" s="95"/>
      <c r="AA64" s="95"/>
      <c r="AB64" s="96"/>
      <c r="AC64" s="130"/>
      <c r="AD64" s="95"/>
      <c r="AE64" s="95"/>
      <c r="AF64" s="96"/>
      <c r="AI64" s="108" t="str">
        <f>"21:field160:" &amp; IF(I64="■",1,IF(L64="■",2,0))</f>
        <v>21:field160:0</v>
      </c>
    </row>
    <row r="65" spans="1:35" s="108" customFormat="1" ht="18.75" customHeight="1" x14ac:dyDescent="0.15">
      <c r="A65" s="116" t="s">
        <v>181</v>
      </c>
      <c r="B65" s="98">
        <v>21</v>
      </c>
      <c r="C65" s="99" t="s">
        <v>137</v>
      </c>
      <c r="D65" s="112" t="s">
        <v>181</v>
      </c>
      <c r="E65" s="101" t="s">
        <v>178</v>
      </c>
      <c r="F65" s="102"/>
      <c r="G65" s="103"/>
      <c r="H65" s="164" t="s">
        <v>197</v>
      </c>
      <c r="I65" s="126" t="s">
        <v>181</v>
      </c>
      <c r="J65" s="105" t="s">
        <v>154</v>
      </c>
      <c r="K65" s="145"/>
      <c r="L65" s="165" t="s">
        <v>181</v>
      </c>
      <c r="M65" s="105" t="s">
        <v>162</v>
      </c>
      <c r="N65" s="127"/>
      <c r="O65" s="127"/>
      <c r="P65" s="127"/>
      <c r="Q65" s="128"/>
      <c r="R65" s="128"/>
      <c r="S65" s="128"/>
      <c r="T65" s="128"/>
      <c r="U65" s="128"/>
      <c r="V65" s="128"/>
      <c r="W65" s="128"/>
      <c r="X65" s="129"/>
      <c r="Y65" s="130"/>
      <c r="Z65" s="95"/>
      <c r="AA65" s="95"/>
      <c r="AB65" s="96"/>
      <c r="AC65" s="130"/>
      <c r="AD65" s="95"/>
      <c r="AE65" s="95"/>
      <c r="AF65" s="96"/>
      <c r="AI65" s="108" t="str">
        <f>"21:field171:" &amp; IF(I65="■",1,IF(L65="■",2,0))</f>
        <v>21:field171:0</v>
      </c>
    </row>
    <row r="66" spans="1:35" s="108" customFormat="1" ht="18.75" customHeight="1" x14ac:dyDescent="0.15">
      <c r="A66" s="97"/>
      <c r="B66" s="98"/>
      <c r="C66" s="99"/>
      <c r="D66" s="112" t="s">
        <v>181</v>
      </c>
      <c r="E66" s="101" t="s">
        <v>179</v>
      </c>
      <c r="F66" s="102"/>
      <c r="G66" s="103"/>
      <c r="H66" s="173" t="s">
        <v>99</v>
      </c>
      <c r="I66" s="131" t="s">
        <v>181</v>
      </c>
      <c r="J66" s="132" t="s">
        <v>154</v>
      </c>
      <c r="K66" s="137"/>
      <c r="L66" s="135" t="s">
        <v>181</v>
      </c>
      <c r="M66" s="132" t="s">
        <v>172</v>
      </c>
      <c r="N66" s="137"/>
      <c r="O66" s="137"/>
      <c r="P66" s="137"/>
      <c r="Q66" s="135" t="s">
        <v>181</v>
      </c>
      <c r="R66" s="167" t="s">
        <v>173</v>
      </c>
      <c r="S66" s="137"/>
      <c r="T66" s="137"/>
      <c r="U66" s="137"/>
      <c r="V66" s="137"/>
      <c r="W66" s="137"/>
      <c r="X66" s="138"/>
      <c r="Y66" s="130"/>
      <c r="Z66" s="95"/>
      <c r="AA66" s="95"/>
      <c r="AB66" s="96"/>
      <c r="AC66" s="130"/>
      <c r="AD66" s="95"/>
      <c r="AE66" s="95"/>
      <c r="AF66" s="96"/>
      <c r="AI66" s="108" t="str">
        <f>"21:yakinhaiti_code:" &amp; IF(I66="■",1,IF(Q66="■",3,IF(L66="■",2,0)))</f>
        <v>21:yakinhaiti_code:0</v>
      </c>
    </row>
    <row r="67" spans="1:35" s="108" customFormat="1" ht="18.75" customHeight="1" x14ac:dyDescent="0.15">
      <c r="A67" s="97"/>
      <c r="B67" s="98"/>
      <c r="C67" s="99"/>
      <c r="D67" s="112" t="s">
        <v>181</v>
      </c>
      <c r="E67" s="101" t="s">
        <v>180</v>
      </c>
      <c r="F67" s="102"/>
      <c r="G67" s="103"/>
      <c r="H67" s="268" t="s">
        <v>140</v>
      </c>
      <c r="I67" s="270" t="s">
        <v>181</v>
      </c>
      <c r="J67" s="266" t="s">
        <v>154</v>
      </c>
      <c r="K67" s="266"/>
      <c r="L67" s="267" t="s">
        <v>181</v>
      </c>
      <c r="M67" s="266" t="s">
        <v>162</v>
      </c>
      <c r="N67" s="266"/>
      <c r="O67" s="142"/>
      <c r="P67" s="142"/>
      <c r="Q67" s="142"/>
      <c r="R67" s="142"/>
      <c r="S67" s="142"/>
      <c r="T67" s="142"/>
      <c r="U67" s="142"/>
      <c r="V67" s="142"/>
      <c r="W67" s="142"/>
      <c r="X67" s="144"/>
      <c r="Y67" s="130"/>
      <c r="Z67" s="95"/>
      <c r="AA67" s="95"/>
      <c r="AB67" s="96"/>
      <c r="AC67" s="130"/>
      <c r="AD67" s="95"/>
      <c r="AE67" s="95"/>
      <c r="AF67" s="96"/>
      <c r="AI67" s="108" t="str">
        <f>"21:field161:" &amp; IF(I67="■",1,IF(L67="■",2,0))</f>
        <v>21:field161:0</v>
      </c>
    </row>
    <row r="68" spans="1:35" s="108" customFormat="1" ht="18.75" customHeight="1" x14ac:dyDescent="0.15">
      <c r="A68" s="97"/>
      <c r="B68" s="98"/>
      <c r="C68" s="99"/>
      <c r="D68" s="100"/>
      <c r="E68" s="101"/>
      <c r="F68" s="102"/>
      <c r="G68" s="103"/>
      <c r="H68" s="269"/>
      <c r="I68" s="270"/>
      <c r="J68" s="266"/>
      <c r="K68" s="266"/>
      <c r="L68" s="267"/>
      <c r="M68" s="266"/>
      <c r="N68" s="266"/>
      <c r="O68" s="105"/>
      <c r="P68" s="105"/>
      <c r="Q68" s="105"/>
      <c r="R68" s="105"/>
      <c r="S68" s="105"/>
      <c r="T68" s="105"/>
      <c r="U68" s="105"/>
      <c r="V68" s="105"/>
      <c r="W68" s="105"/>
      <c r="X68" s="143"/>
      <c r="Y68" s="130"/>
      <c r="Z68" s="95"/>
      <c r="AA68" s="95"/>
      <c r="AB68" s="96"/>
      <c r="AC68" s="130"/>
      <c r="AD68" s="95"/>
      <c r="AE68" s="95"/>
      <c r="AF68" s="96"/>
    </row>
    <row r="69" spans="1:35" s="108" customFormat="1" ht="18.75" customHeight="1" x14ac:dyDescent="0.15">
      <c r="A69" s="97"/>
      <c r="B69" s="98"/>
      <c r="C69" s="99"/>
      <c r="D69" s="100"/>
      <c r="E69" s="101"/>
      <c r="F69" s="102"/>
      <c r="G69" s="103"/>
      <c r="H69" s="173" t="s">
        <v>98</v>
      </c>
      <c r="I69" s="131" t="s">
        <v>181</v>
      </c>
      <c r="J69" s="132" t="s">
        <v>154</v>
      </c>
      <c r="K69" s="133"/>
      <c r="L69" s="135" t="s">
        <v>181</v>
      </c>
      <c r="M69" s="132" t="s">
        <v>162</v>
      </c>
      <c r="N69" s="167"/>
      <c r="O69" s="137"/>
      <c r="P69" s="137"/>
      <c r="Q69" s="137"/>
      <c r="R69" s="137"/>
      <c r="S69" s="137"/>
      <c r="T69" s="137"/>
      <c r="U69" s="137"/>
      <c r="V69" s="137"/>
      <c r="W69" s="137"/>
      <c r="X69" s="138"/>
      <c r="Y69" s="130"/>
      <c r="Z69" s="95"/>
      <c r="AA69" s="95"/>
      <c r="AB69" s="96"/>
      <c r="AC69" s="130"/>
      <c r="AD69" s="95"/>
      <c r="AE69" s="95"/>
      <c r="AF69" s="96"/>
      <c r="AI69" s="108" t="str">
        <f>"21:jyakuninti_uke_code:" &amp; IF(I69="■",1,IF(L69="■",2,0))</f>
        <v>21:jyakuninti_uke_code:0</v>
      </c>
    </row>
    <row r="70" spans="1:35" s="108" customFormat="1" ht="18.75" customHeight="1" x14ac:dyDescent="0.15">
      <c r="A70" s="97"/>
      <c r="B70" s="98"/>
      <c r="C70" s="99"/>
      <c r="D70" s="100"/>
      <c r="E70" s="101"/>
      <c r="F70" s="102"/>
      <c r="G70" s="103"/>
      <c r="H70" s="173" t="s">
        <v>88</v>
      </c>
      <c r="I70" s="131" t="s">
        <v>181</v>
      </c>
      <c r="J70" s="132" t="s">
        <v>160</v>
      </c>
      <c r="K70" s="133"/>
      <c r="L70" s="137"/>
      <c r="M70" s="135" t="s">
        <v>181</v>
      </c>
      <c r="N70" s="132" t="s">
        <v>161</v>
      </c>
      <c r="O70" s="137"/>
      <c r="P70" s="137"/>
      <c r="Q70" s="137"/>
      <c r="R70" s="137"/>
      <c r="S70" s="137"/>
      <c r="T70" s="137"/>
      <c r="U70" s="137"/>
      <c r="V70" s="137"/>
      <c r="W70" s="137"/>
      <c r="X70" s="138"/>
      <c r="Y70" s="130"/>
      <c r="Z70" s="95"/>
      <c r="AA70" s="95"/>
      <c r="AB70" s="96"/>
      <c r="AC70" s="130"/>
      <c r="AD70" s="95"/>
      <c r="AE70" s="95"/>
      <c r="AF70" s="96"/>
      <c r="AI70" s="108" t="str">
        <f>"21:sougei_code:" &amp; IF(I70="■",1,IF(M70="■",2,0))</f>
        <v>21:sougei_code:0</v>
      </c>
    </row>
    <row r="71" spans="1:35" s="108" customFormat="1" ht="19.5" customHeight="1" x14ac:dyDescent="0.15">
      <c r="A71" s="97"/>
      <c r="B71" s="98"/>
      <c r="C71" s="99"/>
      <c r="D71" s="100"/>
      <c r="E71" s="101"/>
      <c r="F71" s="102"/>
      <c r="G71" s="103"/>
      <c r="H71" s="104" t="s">
        <v>192</v>
      </c>
      <c r="I71" s="131" t="s">
        <v>181</v>
      </c>
      <c r="J71" s="132" t="s">
        <v>154</v>
      </c>
      <c r="K71" s="132"/>
      <c r="L71" s="135" t="s">
        <v>181</v>
      </c>
      <c r="M71" s="132" t="s">
        <v>162</v>
      </c>
      <c r="N71" s="132"/>
      <c r="O71" s="137"/>
      <c r="P71" s="132"/>
      <c r="Q71" s="137"/>
      <c r="R71" s="137"/>
      <c r="S71" s="137"/>
      <c r="T71" s="137"/>
      <c r="U71" s="137"/>
      <c r="V71" s="137"/>
      <c r="W71" s="137"/>
      <c r="X71" s="138"/>
      <c r="Y71" s="95"/>
      <c r="Z71" s="95"/>
      <c r="AA71" s="95"/>
      <c r="AB71" s="96"/>
      <c r="AC71" s="130"/>
      <c r="AD71" s="95"/>
      <c r="AE71" s="95"/>
      <c r="AF71" s="96"/>
      <c r="AI71" s="108" t="str">
        <f>"21:field224:" &amp; IF(I71="■",1,IF(L71="■",2,0))</f>
        <v>21:field224:0</v>
      </c>
    </row>
    <row r="72" spans="1:35" s="108" customFormat="1" ht="18.75" customHeight="1" x14ac:dyDescent="0.15">
      <c r="A72" s="97"/>
      <c r="B72" s="98"/>
      <c r="C72" s="99"/>
      <c r="D72" s="100"/>
      <c r="E72" s="101"/>
      <c r="F72" s="102"/>
      <c r="G72" s="103"/>
      <c r="H72" s="173" t="s">
        <v>100</v>
      </c>
      <c r="I72" s="131" t="s">
        <v>181</v>
      </c>
      <c r="J72" s="132" t="s">
        <v>154</v>
      </c>
      <c r="K72" s="133"/>
      <c r="L72" s="135" t="s">
        <v>181</v>
      </c>
      <c r="M72" s="132" t="s">
        <v>162</v>
      </c>
      <c r="N72" s="167"/>
      <c r="O72" s="137"/>
      <c r="P72" s="137"/>
      <c r="Q72" s="137"/>
      <c r="R72" s="137"/>
      <c r="S72" s="137"/>
      <c r="T72" s="137"/>
      <c r="U72" s="137"/>
      <c r="V72" s="137"/>
      <c r="W72" s="137"/>
      <c r="X72" s="138"/>
      <c r="Y72" s="130"/>
      <c r="Z72" s="95"/>
      <c r="AA72" s="95"/>
      <c r="AB72" s="96"/>
      <c r="AC72" s="130"/>
      <c r="AD72" s="95"/>
      <c r="AE72" s="95"/>
      <c r="AF72" s="96"/>
      <c r="AI72" s="108" t="str">
        <f>"21:ryouyoushoku_code:" &amp; IF(I72="■",1,IF(L72="■",2,0))</f>
        <v>21:ryouyoushoku_code:0</v>
      </c>
    </row>
    <row r="73" spans="1:35" s="108" customFormat="1" ht="18.75" customHeight="1" x14ac:dyDescent="0.15">
      <c r="A73" s="97"/>
      <c r="B73" s="98"/>
      <c r="C73" s="99"/>
      <c r="D73" s="100"/>
      <c r="E73" s="101"/>
      <c r="F73" s="102"/>
      <c r="G73" s="103"/>
      <c r="H73" s="166" t="s">
        <v>102</v>
      </c>
      <c r="I73" s="131" t="s">
        <v>181</v>
      </c>
      <c r="J73" s="132" t="s">
        <v>154</v>
      </c>
      <c r="K73" s="132"/>
      <c r="L73" s="135" t="s">
        <v>181</v>
      </c>
      <c r="M73" s="132" t="s">
        <v>155</v>
      </c>
      <c r="N73" s="132"/>
      <c r="O73" s="135" t="s">
        <v>181</v>
      </c>
      <c r="P73" s="132" t="s">
        <v>156</v>
      </c>
      <c r="Q73" s="137"/>
      <c r="R73" s="137"/>
      <c r="S73" s="137"/>
      <c r="T73" s="137"/>
      <c r="U73" s="137"/>
      <c r="V73" s="137"/>
      <c r="W73" s="137"/>
      <c r="X73" s="138"/>
      <c r="Y73" s="130"/>
      <c r="Z73" s="95"/>
      <c r="AA73" s="95"/>
      <c r="AB73" s="96"/>
      <c r="AC73" s="130"/>
      <c r="AD73" s="95"/>
      <c r="AE73" s="95"/>
      <c r="AF73" s="96"/>
      <c r="AI73" s="108" t="str">
        <f>"21:ninti_senmoncare_code:" &amp; IF(I73="■",1,IF(O73="■",3,IF(L73="■",2,0)))</f>
        <v>21:ninti_senmoncare_code:0</v>
      </c>
    </row>
    <row r="74" spans="1:35" s="108" customFormat="1" ht="18.75" customHeight="1" x14ac:dyDescent="0.15">
      <c r="A74" s="97"/>
      <c r="B74" s="98"/>
      <c r="C74" s="99"/>
      <c r="D74" s="100"/>
      <c r="E74" s="101"/>
      <c r="F74" s="102"/>
      <c r="G74" s="103"/>
      <c r="H74" s="177" t="s">
        <v>198</v>
      </c>
      <c r="I74" s="131" t="s">
        <v>181</v>
      </c>
      <c r="J74" s="132" t="s">
        <v>154</v>
      </c>
      <c r="K74" s="132"/>
      <c r="L74" s="135" t="s">
        <v>181</v>
      </c>
      <c r="M74" s="132" t="s">
        <v>155</v>
      </c>
      <c r="N74" s="132"/>
      <c r="O74" s="135" t="s">
        <v>181</v>
      </c>
      <c r="P74" s="132" t="s">
        <v>156</v>
      </c>
      <c r="Q74" s="137"/>
      <c r="R74" s="137"/>
      <c r="S74" s="137"/>
      <c r="T74" s="137"/>
      <c r="U74" s="178"/>
      <c r="V74" s="178"/>
      <c r="W74" s="178"/>
      <c r="X74" s="179"/>
      <c r="Y74" s="130"/>
      <c r="Z74" s="95"/>
      <c r="AA74" s="95"/>
      <c r="AB74" s="96"/>
      <c r="AC74" s="130"/>
      <c r="AD74" s="95"/>
      <c r="AE74" s="95"/>
      <c r="AF74" s="96"/>
      <c r="AI74" s="108" t="str">
        <f>"21:field225:" &amp; IF(I74="■",1,IF(L74="■",2,IF(O74="■",3,0)))</f>
        <v>21:field225:0</v>
      </c>
    </row>
    <row r="75" spans="1:35" s="108" customFormat="1" ht="18.75" customHeight="1" x14ac:dyDescent="0.15">
      <c r="A75" s="97"/>
      <c r="B75" s="98"/>
      <c r="C75" s="99"/>
      <c r="D75" s="100"/>
      <c r="E75" s="101"/>
      <c r="F75" s="102"/>
      <c r="G75" s="103"/>
      <c r="H75" s="268" t="s">
        <v>141</v>
      </c>
      <c r="I75" s="270" t="s">
        <v>181</v>
      </c>
      <c r="J75" s="266" t="s">
        <v>154</v>
      </c>
      <c r="K75" s="266"/>
      <c r="L75" s="267" t="s">
        <v>181</v>
      </c>
      <c r="M75" s="266" t="s">
        <v>174</v>
      </c>
      <c r="N75" s="266"/>
      <c r="O75" s="267" t="s">
        <v>181</v>
      </c>
      <c r="P75" s="266" t="s">
        <v>175</v>
      </c>
      <c r="Q75" s="266"/>
      <c r="R75" s="267" t="s">
        <v>181</v>
      </c>
      <c r="S75" s="266" t="s">
        <v>176</v>
      </c>
      <c r="T75" s="266"/>
      <c r="U75" s="142"/>
      <c r="V75" s="142"/>
      <c r="W75" s="142"/>
      <c r="X75" s="144"/>
      <c r="Y75" s="130"/>
      <c r="Z75" s="95"/>
      <c r="AA75" s="95"/>
      <c r="AB75" s="96"/>
      <c r="AC75" s="130"/>
      <c r="AD75" s="95"/>
      <c r="AE75" s="95"/>
      <c r="AF75" s="96"/>
      <c r="AI75" s="108" t="str">
        <f>"21:serteikyo_kyoka_code:" &amp; IF(I75="■",1,IF(L75="■",6,IF(O75="■",5,IF(R75="■",7,0))))</f>
        <v>21:serteikyo_kyoka_code:0</v>
      </c>
    </row>
    <row r="76" spans="1:35" s="108" customFormat="1" ht="18.75" customHeight="1" x14ac:dyDescent="0.15">
      <c r="A76" s="97"/>
      <c r="B76" s="98"/>
      <c r="C76" s="99"/>
      <c r="D76" s="100"/>
      <c r="E76" s="101"/>
      <c r="F76" s="102"/>
      <c r="G76" s="103"/>
      <c r="H76" s="269"/>
      <c r="I76" s="270"/>
      <c r="J76" s="266"/>
      <c r="K76" s="266"/>
      <c r="L76" s="267"/>
      <c r="M76" s="266"/>
      <c r="N76" s="266"/>
      <c r="O76" s="267"/>
      <c r="P76" s="266"/>
      <c r="Q76" s="266"/>
      <c r="R76" s="267"/>
      <c r="S76" s="266"/>
      <c r="T76" s="266"/>
      <c r="U76" s="105"/>
      <c r="V76" s="105"/>
      <c r="W76" s="105"/>
      <c r="X76" s="143"/>
      <c r="Y76" s="130"/>
      <c r="Z76" s="95"/>
      <c r="AA76" s="95"/>
      <c r="AB76" s="96"/>
      <c r="AC76" s="130"/>
      <c r="AD76" s="95"/>
      <c r="AE76" s="95"/>
      <c r="AF76" s="96"/>
    </row>
    <row r="77" spans="1:35" s="108" customFormat="1" ht="18.75" customHeight="1" x14ac:dyDescent="0.15">
      <c r="A77" s="97"/>
      <c r="B77" s="98"/>
      <c r="C77" s="99"/>
      <c r="D77" s="100"/>
      <c r="E77" s="101"/>
      <c r="F77" s="102"/>
      <c r="G77" s="103"/>
      <c r="H77" s="268" t="s">
        <v>142</v>
      </c>
      <c r="I77" s="270" t="s">
        <v>181</v>
      </c>
      <c r="J77" s="266" t="s">
        <v>154</v>
      </c>
      <c r="K77" s="266"/>
      <c r="L77" s="267" t="s">
        <v>181</v>
      </c>
      <c r="M77" s="266" t="s">
        <v>174</v>
      </c>
      <c r="N77" s="266"/>
      <c r="O77" s="267" t="s">
        <v>181</v>
      </c>
      <c r="P77" s="266" t="s">
        <v>175</v>
      </c>
      <c r="Q77" s="266"/>
      <c r="R77" s="267" t="s">
        <v>181</v>
      </c>
      <c r="S77" s="266" t="s">
        <v>176</v>
      </c>
      <c r="T77" s="266"/>
      <c r="U77" s="142"/>
      <c r="V77" s="142"/>
      <c r="W77" s="142"/>
      <c r="X77" s="144"/>
      <c r="Y77" s="130"/>
      <c r="Z77" s="95"/>
      <c r="AA77" s="95"/>
      <c r="AB77" s="96"/>
      <c r="AC77" s="130"/>
      <c r="AD77" s="95"/>
      <c r="AE77" s="95"/>
      <c r="AF77" s="96"/>
      <c r="AI77" s="108" t="str">
        <f>"21:serteikyo_kyoka_kuushou_code:" &amp; IF(I77="■",1,IF(L77="■",6,IF(O77="■",5,IF(R77="■",7,0))))</f>
        <v>21:serteikyo_kyoka_kuushou_code:0</v>
      </c>
    </row>
    <row r="78" spans="1:35" s="108" customFormat="1" ht="18.75" customHeight="1" x14ac:dyDescent="0.15">
      <c r="A78" s="97"/>
      <c r="B78" s="98"/>
      <c r="C78" s="99"/>
      <c r="D78" s="100"/>
      <c r="E78" s="101"/>
      <c r="F78" s="102"/>
      <c r="G78" s="103"/>
      <c r="H78" s="269"/>
      <c r="I78" s="270"/>
      <c r="J78" s="266"/>
      <c r="K78" s="266"/>
      <c r="L78" s="267"/>
      <c r="M78" s="266"/>
      <c r="N78" s="266"/>
      <c r="O78" s="267"/>
      <c r="P78" s="266"/>
      <c r="Q78" s="266"/>
      <c r="R78" s="267"/>
      <c r="S78" s="266"/>
      <c r="T78" s="266"/>
      <c r="U78" s="105"/>
      <c r="V78" s="105"/>
      <c r="W78" s="105"/>
      <c r="X78" s="143"/>
      <c r="Y78" s="130"/>
      <c r="Z78" s="95"/>
      <c r="AA78" s="95"/>
      <c r="AB78" s="96"/>
      <c r="AC78" s="130"/>
      <c r="AD78" s="95"/>
      <c r="AE78" s="95"/>
      <c r="AF78" s="96"/>
    </row>
    <row r="79" spans="1:35" s="108" customFormat="1" ht="18.75" customHeight="1" x14ac:dyDescent="0.15">
      <c r="A79" s="97"/>
      <c r="B79" s="98"/>
      <c r="C79" s="99"/>
      <c r="D79" s="100"/>
      <c r="E79" s="101"/>
      <c r="F79" s="102"/>
      <c r="G79" s="103"/>
      <c r="H79" s="268" t="s">
        <v>207</v>
      </c>
      <c r="I79" s="270" t="s">
        <v>181</v>
      </c>
      <c r="J79" s="266" t="s">
        <v>154</v>
      </c>
      <c r="K79" s="266"/>
      <c r="L79" s="267" t="s">
        <v>181</v>
      </c>
      <c r="M79" s="266" t="s">
        <v>162</v>
      </c>
      <c r="N79" s="266"/>
      <c r="O79" s="142"/>
      <c r="P79" s="142"/>
      <c r="Q79" s="142"/>
      <c r="R79" s="142"/>
      <c r="S79" s="142"/>
      <c r="T79" s="142"/>
      <c r="U79" s="142"/>
      <c r="V79" s="142"/>
      <c r="W79" s="142"/>
      <c r="X79" s="144"/>
      <c r="Y79" s="130"/>
      <c r="Z79" s="95"/>
      <c r="AA79" s="95"/>
      <c r="AB79" s="96"/>
      <c r="AC79" s="130"/>
      <c r="AD79" s="95"/>
      <c r="AE79" s="95"/>
      <c r="AF79" s="96"/>
      <c r="AI79" s="108" t="str">
        <f>"21:field221:" &amp; IF(I79="■",1,IF(L79="■",2,0))</f>
        <v>21:field221:0</v>
      </c>
    </row>
    <row r="80" spans="1:35" s="108" customFormat="1" ht="18.75" customHeight="1" x14ac:dyDescent="0.15">
      <c r="A80" s="97"/>
      <c r="B80" s="98"/>
      <c r="C80" s="99"/>
      <c r="D80" s="100"/>
      <c r="E80" s="101"/>
      <c r="F80" s="102"/>
      <c r="G80" s="103"/>
      <c r="H80" s="269"/>
      <c r="I80" s="270"/>
      <c r="J80" s="266"/>
      <c r="K80" s="266"/>
      <c r="L80" s="267"/>
      <c r="M80" s="266"/>
      <c r="N80" s="266"/>
      <c r="O80" s="105"/>
      <c r="P80" s="105"/>
      <c r="Q80" s="105"/>
      <c r="R80" s="105"/>
      <c r="S80" s="105"/>
      <c r="T80" s="105"/>
      <c r="U80" s="105"/>
      <c r="V80" s="105"/>
      <c r="W80" s="105"/>
      <c r="X80" s="143"/>
      <c r="Y80" s="130"/>
      <c r="Z80" s="95"/>
      <c r="AA80" s="95"/>
      <c r="AB80" s="96"/>
      <c r="AC80" s="130"/>
      <c r="AD80" s="95"/>
      <c r="AE80" s="95"/>
      <c r="AF80" s="96"/>
    </row>
    <row r="81" spans="1:35" s="108" customFormat="1" ht="18.75" customHeight="1" x14ac:dyDescent="0.15">
      <c r="A81" s="146"/>
      <c r="B81" s="147"/>
      <c r="C81" s="148"/>
      <c r="D81" s="149"/>
      <c r="E81" s="150"/>
      <c r="F81" s="151"/>
      <c r="G81" s="152"/>
      <c r="H81" s="85" t="s">
        <v>206</v>
      </c>
      <c r="I81" s="153" t="s">
        <v>181</v>
      </c>
      <c r="J81" s="86" t="s">
        <v>154</v>
      </c>
      <c r="K81" s="86"/>
      <c r="L81" s="154" t="s">
        <v>181</v>
      </c>
      <c r="M81" s="86" t="s">
        <v>193</v>
      </c>
      <c r="N81" s="87"/>
      <c r="O81" s="154" t="s">
        <v>181</v>
      </c>
      <c r="P81" s="89" t="s">
        <v>194</v>
      </c>
      <c r="Q81" s="88"/>
      <c r="R81" s="154" t="s">
        <v>181</v>
      </c>
      <c r="S81" s="86" t="s">
        <v>195</v>
      </c>
      <c r="T81" s="88"/>
      <c r="U81" s="154" t="s">
        <v>181</v>
      </c>
      <c r="V81" s="86" t="s">
        <v>196</v>
      </c>
      <c r="W81" s="90"/>
      <c r="X81" s="91"/>
      <c r="Y81" s="155"/>
      <c r="Z81" s="155"/>
      <c r="AA81" s="155"/>
      <c r="AB81" s="156"/>
      <c r="AC81" s="157"/>
      <c r="AD81" s="155"/>
      <c r="AE81" s="155"/>
      <c r="AF81" s="156"/>
      <c r="AI81" s="108" t="str">
        <f>"21:shoguukaizen_code:"&amp;IF(I81="■",1,IF(L81="■",7,IF(O81="■",8,IF(R81="■",9,IF(U81="■","A",0)))))</f>
        <v>21:shoguukaizen_code:0</v>
      </c>
    </row>
    <row r="82" spans="1:35" s="108" customFormat="1" ht="20.25" customHeight="1" x14ac:dyDescent="0.15">
      <c r="A82" s="92"/>
      <c r="B82" s="92"/>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row>
  </sheetData>
  <mergeCells count="53">
    <mergeCell ref="AC9:AF10"/>
    <mergeCell ref="A3:AF3"/>
    <mergeCell ref="A8:C8"/>
    <mergeCell ref="D8:E8"/>
    <mergeCell ref="F8:G8"/>
    <mergeCell ref="H8:X8"/>
    <mergeCell ref="Y8:AB8"/>
    <mergeCell ref="AC8:AF8"/>
    <mergeCell ref="I5:M5"/>
    <mergeCell ref="N5:W5"/>
    <mergeCell ref="X5:Z5"/>
    <mergeCell ref="AA5:AF5"/>
    <mergeCell ref="I6:M6"/>
    <mergeCell ref="N6:W6"/>
    <mergeCell ref="X6:Z6"/>
    <mergeCell ref="A9:C10"/>
    <mergeCell ref="D9:E10"/>
    <mergeCell ref="F9:G10"/>
    <mergeCell ref="H9:H10"/>
    <mergeCell ref="Y9:AB10"/>
    <mergeCell ref="H56:H57"/>
    <mergeCell ref="I56:I57"/>
    <mergeCell ref="J56:K57"/>
    <mergeCell ref="L56:L57"/>
    <mergeCell ref="M56:N57"/>
    <mergeCell ref="H67:H68"/>
    <mergeCell ref="I67:I68"/>
    <mergeCell ref="J67:K68"/>
    <mergeCell ref="L67:L68"/>
    <mergeCell ref="M67:N68"/>
    <mergeCell ref="O75:O76"/>
    <mergeCell ref="P75:Q76"/>
    <mergeCell ref="R75:R76"/>
    <mergeCell ref="S75:T76"/>
    <mergeCell ref="H77:H78"/>
    <mergeCell ref="I77:I78"/>
    <mergeCell ref="J77:K78"/>
    <mergeCell ref="L77:L78"/>
    <mergeCell ref="M77:N78"/>
    <mergeCell ref="O77:O78"/>
    <mergeCell ref="H75:H76"/>
    <mergeCell ref="I75:I76"/>
    <mergeCell ref="J75:K76"/>
    <mergeCell ref="L75:L76"/>
    <mergeCell ref="M75:N76"/>
    <mergeCell ref="S77:T78"/>
    <mergeCell ref="P77:Q78"/>
    <mergeCell ref="R77:R78"/>
    <mergeCell ref="H79:H80"/>
    <mergeCell ref="I79:I80"/>
    <mergeCell ref="J79:K80"/>
    <mergeCell ref="L79:L80"/>
    <mergeCell ref="M79:N80"/>
  </mergeCells>
  <phoneticPr fontId="1"/>
  <conditionalFormatting sqref="A1:AF4 A7:AF1048576">
    <cfRule type="expression" dxfId="3" priority="3">
      <formula>CELL("protect",A1)=0</formula>
    </cfRule>
  </conditionalFormatting>
  <dataValidations count="1">
    <dataValidation type="list" allowBlank="1" showInputMessage="1" showErrorMessage="1" sqref="Q51 R75:R78 Y50:Y51 O73:O78 O59 O62:O63 M70 L71:L81 L26:L36 A65 P12 L18:L24 L12 T12 Q9:Q49 O32 O36 Y11:Y12 AC11:AC12 A27 Q66 O38:O39 L56:L69 D64:D67 U81 R27 AC50:AC51 R81 M9:M55 U9:U49 I9:I81 L38:L49 R48:R49 O47:O49 D26:D29 O26:O27 O81" xr:uid="{8BB28C27-191F-4C86-9028-693068D0D4A3}">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 manualBreakCount="2">
    <brk id="49" max="16383" man="1"/>
    <brk id="10" max="16383" man="1"/>
  </rowBreaks>
  <extLst>
    <ext xmlns:x14="http://schemas.microsoft.com/office/spreadsheetml/2009/9/main" uri="{78C0D931-6437-407d-A8EE-F0AAD7539E65}">
      <x14:conditionalFormattings>
        <x14:conditionalFormatting xmlns:xm="http://schemas.microsoft.com/office/excel/2006/main">
          <x14:cfRule type="expression" priority="2" id="{2D5ED528-AB1F-4854-B317-E2E4187AA4FE}">
            <xm:f>CELL("protect",'\\fk13sv01\FileSV\健康福祉部\福祉指導監査課\☆福祉指導監査課☆\05 指定居宅サービス等関係\17 報酬改定\R7_報酬改定\070331 電子申請届出システムに用いる体制表（確定版）につきまして\[（修正版）体制等状況一覧表20250328_012.xlsx]居宅'!#REF!)=0</xm:f>
            <x14:dxf>
              <fill>
                <patternFill>
                  <bgColor theme="9" tint="0.79998168889431442"/>
                </patternFill>
              </fill>
            </x14:dxf>
          </x14:cfRule>
          <xm:sqref>A5:AF6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90DCE-1B58-441C-8510-A739101FE90D}">
  <sheetPr>
    <pageSetUpPr fitToPage="1"/>
  </sheetPr>
  <dimension ref="A2:AL36"/>
  <sheetViews>
    <sheetView view="pageBreakPreview" zoomScale="70" zoomScaleNormal="75" zoomScaleSheetLayoutView="70" workbookViewId="0"/>
  </sheetViews>
  <sheetFormatPr defaultRowHeight="13.5" x14ac:dyDescent="0.15"/>
  <cols>
    <col min="1" max="2" width="4.25" style="190"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hidden="1" customWidth="1"/>
    <col min="34" max="38" width="0" style="1" hidden="1" customWidth="1"/>
    <col min="39" max="16384" width="9" style="1"/>
  </cols>
  <sheetData>
    <row r="2" spans="1:37" ht="20.25" customHeight="1" x14ac:dyDescent="0.15">
      <c r="A2" s="191" t="s">
        <v>218</v>
      </c>
      <c r="B2" s="191"/>
    </row>
    <row r="3" spans="1:37" ht="20.25" customHeight="1" x14ac:dyDescent="0.15">
      <c r="A3" s="296" t="s">
        <v>219</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row>
    <row r="4" spans="1:37" ht="20.25" customHeight="1" x14ac:dyDescent="0.15"/>
    <row r="5" spans="1:37" ht="27" customHeight="1" x14ac:dyDescent="0.15">
      <c r="I5" s="294" t="s">
        <v>214</v>
      </c>
      <c r="J5" s="294"/>
      <c r="K5" s="294"/>
      <c r="L5" s="294"/>
      <c r="M5" s="294"/>
      <c r="N5" s="294"/>
      <c r="O5" s="294"/>
      <c r="P5" s="294"/>
      <c r="Q5" s="294"/>
      <c r="R5" s="294"/>
      <c r="S5" s="294"/>
      <c r="T5" s="294"/>
      <c r="U5" s="294"/>
      <c r="V5" s="294"/>
      <c r="W5" s="294"/>
      <c r="X5" s="297" t="s">
        <v>82</v>
      </c>
      <c r="Y5" s="297"/>
      <c r="Z5" s="298"/>
      <c r="AA5" s="299" t="s">
        <v>215</v>
      </c>
      <c r="AB5" s="300"/>
      <c r="AC5" s="300"/>
      <c r="AD5" s="300"/>
      <c r="AE5" s="300"/>
      <c r="AF5" s="301"/>
    </row>
    <row r="6" spans="1:37" ht="27.75" customHeight="1" x14ac:dyDescent="0.15">
      <c r="I6" s="294" t="s">
        <v>20</v>
      </c>
      <c r="J6" s="294"/>
      <c r="K6" s="294"/>
      <c r="L6" s="294"/>
      <c r="M6" s="294"/>
      <c r="N6" s="295" t="s">
        <v>216</v>
      </c>
      <c r="O6" s="295"/>
      <c r="P6" s="295"/>
      <c r="Q6" s="295"/>
      <c r="R6" s="295"/>
      <c r="S6" s="295"/>
      <c r="T6" s="295"/>
      <c r="U6" s="295"/>
      <c r="V6" s="295"/>
      <c r="W6" s="295"/>
      <c r="X6" s="294" t="s">
        <v>217</v>
      </c>
      <c r="Y6" s="294"/>
      <c r="Z6" s="294"/>
      <c r="AA6" s="192"/>
      <c r="AB6" s="193" t="s">
        <v>35</v>
      </c>
      <c r="AC6" s="193"/>
      <c r="AD6" s="193" t="s">
        <v>211</v>
      </c>
      <c r="AE6" s="193"/>
      <c r="AF6" s="194" t="s">
        <v>212</v>
      </c>
    </row>
    <row r="7" spans="1:37" ht="20.25" customHeight="1" x14ac:dyDescent="0.15">
      <c r="AG7" s="195"/>
    </row>
    <row r="8" spans="1:37" ht="17.25" customHeight="1" x14ac:dyDescent="0.15">
      <c r="A8" s="316" t="s">
        <v>220</v>
      </c>
      <c r="B8" s="297"/>
      <c r="C8" s="298"/>
      <c r="D8" s="316" t="s">
        <v>1</v>
      </c>
      <c r="E8" s="298"/>
      <c r="F8" s="316" t="s">
        <v>83</v>
      </c>
      <c r="G8" s="298"/>
      <c r="H8" s="316" t="s">
        <v>221</v>
      </c>
      <c r="I8" s="297"/>
      <c r="J8" s="297"/>
      <c r="K8" s="297"/>
      <c r="L8" s="297"/>
      <c r="M8" s="297"/>
      <c r="N8" s="297"/>
      <c r="O8" s="297"/>
      <c r="P8" s="297"/>
      <c r="Q8" s="297"/>
      <c r="R8" s="297"/>
      <c r="S8" s="297"/>
      <c r="T8" s="297"/>
      <c r="U8" s="297"/>
      <c r="V8" s="297"/>
      <c r="W8" s="297"/>
      <c r="X8" s="298"/>
      <c r="Y8" s="316" t="s">
        <v>139</v>
      </c>
      <c r="Z8" s="297"/>
      <c r="AA8" s="297"/>
      <c r="AB8" s="298"/>
      <c r="AC8" s="316" t="s">
        <v>84</v>
      </c>
      <c r="AD8" s="297"/>
      <c r="AE8" s="297"/>
      <c r="AF8" s="298"/>
      <c r="AG8" s="195"/>
    </row>
    <row r="9" spans="1:37" ht="18.75" customHeight="1" x14ac:dyDescent="0.15">
      <c r="A9" s="302" t="s">
        <v>85</v>
      </c>
      <c r="B9" s="303"/>
      <c r="C9" s="304"/>
      <c r="D9" s="183"/>
      <c r="E9" s="4"/>
      <c r="F9" s="6"/>
      <c r="G9" s="4"/>
      <c r="H9" s="308" t="s">
        <v>86</v>
      </c>
      <c r="I9" s="196" t="s">
        <v>181</v>
      </c>
      <c r="J9" s="22" t="s">
        <v>145</v>
      </c>
      <c r="K9" s="197"/>
      <c r="L9" s="197"/>
      <c r="M9" s="196" t="s">
        <v>181</v>
      </c>
      <c r="N9" s="22" t="s">
        <v>146</v>
      </c>
      <c r="O9" s="197"/>
      <c r="P9" s="197"/>
      <c r="Q9" s="196" t="s">
        <v>181</v>
      </c>
      <c r="R9" s="22" t="s">
        <v>147</v>
      </c>
      <c r="S9" s="197"/>
      <c r="T9" s="197"/>
      <c r="U9" s="196" t="s">
        <v>181</v>
      </c>
      <c r="V9" s="22" t="s">
        <v>148</v>
      </c>
      <c r="W9" s="197"/>
      <c r="X9" s="198"/>
      <c r="Y9" s="310"/>
      <c r="Z9" s="311"/>
      <c r="AA9" s="311"/>
      <c r="AB9" s="312"/>
      <c r="AC9" s="310"/>
      <c r="AD9" s="311"/>
      <c r="AE9" s="311"/>
      <c r="AF9" s="312"/>
      <c r="AG9" s="195" t="str">
        <f>"tiikikbn_code:"&amp; IF(I9="■",1,IF(M9="■",6,IF(Q9="■",7,IF(U9="■",2,IF(I10="■",3,IF(M10="■",4,IF(Q10="■",9,IF(U10="■",5,0))))))))</f>
        <v>tiikikbn_code:0</v>
      </c>
    </row>
    <row r="10" spans="1:37" ht="18.75" customHeight="1" x14ac:dyDescent="0.15">
      <c r="A10" s="305"/>
      <c r="B10" s="306"/>
      <c r="C10" s="307"/>
      <c r="D10" s="185"/>
      <c r="E10" s="199"/>
      <c r="F10" s="200"/>
      <c r="G10" s="199"/>
      <c r="H10" s="309"/>
      <c r="I10" s="201" t="s">
        <v>181</v>
      </c>
      <c r="J10" s="202" t="s">
        <v>149</v>
      </c>
      <c r="K10" s="203"/>
      <c r="L10" s="203"/>
      <c r="M10" s="204" t="s">
        <v>181</v>
      </c>
      <c r="N10" s="202" t="s">
        <v>150</v>
      </c>
      <c r="O10" s="203"/>
      <c r="P10" s="203"/>
      <c r="Q10" s="204" t="s">
        <v>181</v>
      </c>
      <c r="R10" s="202" t="s">
        <v>151</v>
      </c>
      <c r="S10" s="203"/>
      <c r="T10" s="203"/>
      <c r="U10" s="204" t="s">
        <v>181</v>
      </c>
      <c r="V10" s="202" t="s">
        <v>152</v>
      </c>
      <c r="W10" s="203"/>
      <c r="X10" s="205"/>
      <c r="Y10" s="313"/>
      <c r="Z10" s="314"/>
      <c r="AA10" s="314"/>
      <c r="AB10" s="315"/>
      <c r="AC10" s="313"/>
      <c r="AD10" s="314"/>
      <c r="AE10" s="314"/>
      <c r="AF10" s="315"/>
      <c r="AG10" s="195"/>
    </row>
    <row r="11" spans="1:37" ht="18.75" customHeight="1" x14ac:dyDescent="0.15">
      <c r="A11" s="41"/>
      <c r="B11" s="184"/>
      <c r="C11" s="251"/>
      <c r="D11" s="6"/>
      <c r="E11" s="198"/>
      <c r="F11" s="187"/>
      <c r="G11" s="23"/>
      <c r="H11" s="255" t="s">
        <v>89</v>
      </c>
      <c r="I11" s="247" t="s">
        <v>181</v>
      </c>
      <c r="J11" s="252" t="s">
        <v>168</v>
      </c>
      <c r="K11" s="253"/>
      <c r="L11" s="256"/>
      <c r="M11" s="257" t="s">
        <v>181</v>
      </c>
      <c r="N11" s="252" t="s">
        <v>169</v>
      </c>
      <c r="O11" s="258"/>
      <c r="P11" s="258"/>
      <c r="Q11" s="258"/>
      <c r="R11" s="258"/>
      <c r="S11" s="258"/>
      <c r="T11" s="253"/>
      <c r="U11" s="253"/>
      <c r="V11" s="253"/>
      <c r="W11" s="253"/>
      <c r="X11" s="259"/>
      <c r="Y11" s="196" t="s">
        <v>181</v>
      </c>
      <c r="Z11" s="22" t="s">
        <v>153</v>
      </c>
      <c r="AA11" s="22"/>
      <c r="AB11" s="254"/>
      <c r="AC11" s="196" t="s">
        <v>181</v>
      </c>
      <c r="AD11" s="22" t="s">
        <v>153</v>
      </c>
      <c r="AE11" s="22"/>
      <c r="AF11" s="254"/>
      <c r="AG11" s="195" t="str">
        <f>"ser_code = '" &amp; IF(A23="■",24,"") &amp; "'"</f>
        <v>ser_code = ''</v>
      </c>
      <c r="AH11" s="195"/>
      <c r="AI11" s="195" t="str">
        <f>"24:yakan_kinmu_code:" &amp; IF(I11="■",1,IF(M11="■",6,0))</f>
        <v>24:yakan_kinmu_code:0</v>
      </c>
      <c r="AJ11" s="195" t="str">
        <f>"24:field203:" &amp; IF(Y11="■",1,IF(Y12="■",2,0))</f>
        <v>24:field203:0</v>
      </c>
      <c r="AK11" s="195" t="str">
        <f>"21:waribiki_code:" &amp; IF(AC11="■",1,IF(AC12="■",2,0))</f>
        <v>21:waribiki_code:0</v>
      </c>
    </row>
    <row r="12" spans="1:37" ht="18.75" customHeight="1" x14ac:dyDescent="0.15">
      <c r="A12" s="206"/>
      <c r="B12" s="207"/>
      <c r="C12" s="208"/>
      <c r="D12" s="219"/>
      <c r="E12" s="209"/>
      <c r="F12" s="188"/>
      <c r="G12" s="210"/>
      <c r="H12" s="233" t="s">
        <v>87</v>
      </c>
      <c r="I12" s="247" t="s">
        <v>181</v>
      </c>
      <c r="J12" s="221" t="s">
        <v>154</v>
      </c>
      <c r="K12" s="221"/>
      <c r="L12" s="223"/>
      <c r="M12" s="224" t="s">
        <v>181</v>
      </c>
      <c r="N12" s="221" t="s">
        <v>165</v>
      </c>
      <c r="O12" s="221"/>
      <c r="P12" s="223"/>
      <c r="Q12" s="224" t="s">
        <v>181</v>
      </c>
      <c r="R12" s="249" t="s">
        <v>166</v>
      </c>
      <c r="S12" s="249"/>
      <c r="T12" s="222"/>
      <c r="U12" s="222"/>
      <c r="V12" s="222"/>
      <c r="W12" s="222"/>
      <c r="X12" s="232"/>
      <c r="Y12" s="217" t="s">
        <v>181</v>
      </c>
      <c r="Z12" s="2" t="s">
        <v>157</v>
      </c>
      <c r="AA12" s="227"/>
      <c r="AB12" s="218"/>
      <c r="AC12" s="217" t="s">
        <v>181</v>
      </c>
      <c r="AD12" s="2" t="s">
        <v>157</v>
      </c>
      <c r="AE12" s="227"/>
      <c r="AF12" s="218"/>
      <c r="AG12" s="195" t="str">
        <f>"24:sisetukbn_code:" &amp; IF(D22="■",1,IF(D23="■",2,IF(D24="■",3,IF(D25="■",4,0))))</f>
        <v>24:sisetukbn_code:0</v>
      </c>
      <c r="AI12" s="195" t="str">
        <f>"24:"&amp;IF(AND(I12="□",M12="□",Q12="□"),"ketu_kangos_code:0",IF(I12="■","ketu_kangos_code:1:ketu_kshoku_code:1",IF(M12="■","ketu_kangos_code:2","ketu_kangos_code:1")&amp;IF(Q12="■",":ketu_kshoku_code:2",":ketu_kshoku_code:1")))</f>
        <v>24:ketu_kangos_code:0</v>
      </c>
    </row>
    <row r="13" spans="1:37" ht="18.75" customHeight="1" x14ac:dyDescent="0.15">
      <c r="A13" s="206"/>
      <c r="B13" s="207"/>
      <c r="C13" s="208"/>
      <c r="D13" s="219"/>
      <c r="E13" s="209"/>
      <c r="F13" s="188"/>
      <c r="G13" s="210"/>
      <c r="H13" s="233" t="s">
        <v>90</v>
      </c>
      <c r="I13" s="247" t="s">
        <v>181</v>
      </c>
      <c r="J13" s="221" t="s">
        <v>160</v>
      </c>
      <c r="K13" s="222"/>
      <c r="L13" s="223"/>
      <c r="M13" s="224" t="s">
        <v>181</v>
      </c>
      <c r="N13" s="221" t="s">
        <v>161</v>
      </c>
      <c r="O13" s="225"/>
      <c r="P13" s="249"/>
      <c r="Q13" s="249"/>
      <c r="R13" s="249"/>
      <c r="S13" s="249"/>
      <c r="T13" s="222"/>
      <c r="U13" s="222"/>
      <c r="V13" s="222"/>
      <c r="W13" s="222"/>
      <c r="X13" s="232"/>
      <c r="Y13" s="229"/>
      <c r="Z13" s="227"/>
      <c r="AA13" s="227"/>
      <c r="AB13" s="218"/>
      <c r="AC13" s="229"/>
      <c r="AD13" s="227"/>
      <c r="AE13" s="227"/>
      <c r="AF13" s="218"/>
      <c r="AI13" s="195" t="str">
        <f>"24:unitcare_code:" &amp; IF(I13="■",1,IF(M13="■",2,0))</f>
        <v>24:unitcare_code:0</v>
      </c>
    </row>
    <row r="14" spans="1:37" s="195" customFormat="1" ht="18.75" customHeight="1" x14ac:dyDescent="0.15">
      <c r="A14" s="206"/>
      <c r="B14" s="207"/>
      <c r="C14" s="260"/>
      <c r="D14" s="261"/>
      <c r="E14" s="209"/>
      <c r="F14" s="188"/>
      <c r="G14" s="210"/>
      <c r="H14" s="233" t="s">
        <v>95</v>
      </c>
      <c r="I14" s="247" t="s">
        <v>181</v>
      </c>
      <c r="J14" s="221" t="s">
        <v>182</v>
      </c>
      <c r="K14" s="222"/>
      <c r="L14" s="223"/>
      <c r="M14" s="224" t="s">
        <v>181</v>
      </c>
      <c r="N14" s="221" t="s">
        <v>183</v>
      </c>
      <c r="O14" s="222"/>
      <c r="P14" s="222"/>
      <c r="Q14" s="222"/>
      <c r="R14" s="222"/>
      <c r="S14" s="222"/>
      <c r="T14" s="222"/>
      <c r="U14" s="222"/>
      <c r="V14" s="222"/>
      <c r="W14" s="222"/>
      <c r="X14" s="232"/>
      <c r="Y14" s="229"/>
      <c r="Z14" s="227"/>
      <c r="AA14" s="227"/>
      <c r="AB14" s="218"/>
      <c r="AC14" s="229"/>
      <c r="AD14" s="227"/>
      <c r="AE14" s="227"/>
      <c r="AF14" s="218"/>
      <c r="AI14" s="195" t="str">
        <f>"24:sintaikousoku_code:" &amp; IF(I14="■",1,IF(M14="■",2,0))</f>
        <v>24:sintaikousoku_code:0</v>
      </c>
    </row>
    <row r="15" spans="1:37" ht="19.5" customHeight="1" x14ac:dyDescent="0.15">
      <c r="A15" s="206"/>
      <c r="B15" s="207"/>
      <c r="C15" s="208"/>
      <c r="D15" s="219"/>
      <c r="E15" s="209"/>
      <c r="F15" s="188"/>
      <c r="G15" s="210"/>
      <c r="H15" s="220" t="s">
        <v>190</v>
      </c>
      <c r="I15" s="247" t="s">
        <v>181</v>
      </c>
      <c r="J15" s="221" t="s">
        <v>182</v>
      </c>
      <c r="K15" s="222"/>
      <c r="L15" s="223"/>
      <c r="M15" s="224" t="s">
        <v>181</v>
      </c>
      <c r="N15" s="221" t="s">
        <v>191</v>
      </c>
      <c r="O15" s="221"/>
      <c r="P15" s="221"/>
      <c r="Q15" s="225"/>
      <c r="R15" s="225"/>
      <c r="S15" s="225"/>
      <c r="T15" s="225"/>
      <c r="U15" s="225"/>
      <c r="V15" s="225"/>
      <c r="W15" s="225"/>
      <c r="X15" s="226"/>
      <c r="Y15" s="227"/>
      <c r="Z15" s="227"/>
      <c r="AA15" s="227"/>
      <c r="AB15" s="218"/>
      <c r="AC15" s="229"/>
      <c r="AD15" s="227"/>
      <c r="AE15" s="227"/>
      <c r="AF15" s="218"/>
      <c r="AI15" s="195" t="str">
        <f>"24:field223:" &amp; IF(I15="■",1,IF(M15="■",2,0))</f>
        <v>24:field223:0</v>
      </c>
    </row>
    <row r="16" spans="1:37" ht="19.5" customHeight="1" x14ac:dyDescent="0.15">
      <c r="A16" s="206"/>
      <c r="B16" s="207"/>
      <c r="C16" s="208"/>
      <c r="D16" s="219"/>
      <c r="E16" s="209"/>
      <c r="F16" s="188"/>
      <c r="G16" s="210"/>
      <c r="H16" s="220" t="s">
        <v>201</v>
      </c>
      <c r="I16" s="247" t="s">
        <v>181</v>
      </c>
      <c r="J16" s="211" t="s">
        <v>182</v>
      </c>
      <c r="K16" s="212"/>
      <c r="L16" s="213"/>
      <c r="M16" s="214" t="s">
        <v>181</v>
      </c>
      <c r="N16" s="211" t="s">
        <v>191</v>
      </c>
      <c r="O16" s="211"/>
      <c r="P16" s="211"/>
      <c r="Q16" s="215"/>
      <c r="R16" s="215"/>
      <c r="S16" s="215"/>
      <c r="T16" s="215"/>
      <c r="U16" s="215"/>
      <c r="V16" s="215"/>
      <c r="W16" s="215"/>
      <c r="X16" s="216"/>
      <c r="Y16" s="227"/>
      <c r="Z16" s="2"/>
      <c r="AA16" s="227"/>
      <c r="AB16" s="218"/>
      <c r="AC16" s="229"/>
      <c r="AD16" s="227"/>
      <c r="AE16" s="227"/>
      <c r="AF16" s="218"/>
      <c r="AI16" s="195" t="str">
        <f>"24:field232:" &amp; IF(I16="■",1,IF(M16="■",2,0))</f>
        <v>24:field232:0</v>
      </c>
    </row>
    <row r="17" spans="1:35" ht="18.75" customHeight="1" x14ac:dyDescent="0.15">
      <c r="A17" s="206"/>
      <c r="B17" s="207"/>
      <c r="C17" s="208"/>
      <c r="D17" s="219"/>
      <c r="E17" s="209"/>
      <c r="F17" s="188"/>
      <c r="G17" s="210"/>
      <c r="H17" s="317" t="s">
        <v>118</v>
      </c>
      <c r="I17" s="247" t="s">
        <v>181</v>
      </c>
      <c r="J17" s="319" t="s">
        <v>154</v>
      </c>
      <c r="K17" s="319"/>
      <c r="L17" s="320" t="s">
        <v>181</v>
      </c>
      <c r="M17" s="319" t="s">
        <v>162</v>
      </c>
      <c r="N17" s="319"/>
      <c r="O17" s="248"/>
      <c r="P17" s="248"/>
      <c r="Q17" s="248"/>
      <c r="R17" s="248"/>
      <c r="S17" s="248"/>
      <c r="T17" s="248"/>
      <c r="U17" s="248"/>
      <c r="V17" s="248"/>
      <c r="W17" s="248"/>
      <c r="X17" s="262"/>
      <c r="Y17" s="229"/>
      <c r="Z17" s="227"/>
      <c r="AA17" s="227"/>
      <c r="AB17" s="218"/>
      <c r="AC17" s="229"/>
      <c r="AD17" s="227"/>
      <c r="AE17" s="227"/>
      <c r="AF17" s="218"/>
      <c r="AI17" s="195" t="str">
        <f>"24:field189:" &amp; IF(I17="■",1,IF(L17="■",2,0))</f>
        <v>24:field189:0</v>
      </c>
    </row>
    <row r="18" spans="1:35" ht="18.75" customHeight="1" x14ac:dyDescent="0.15">
      <c r="A18" s="206"/>
      <c r="B18" s="207"/>
      <c r="C18" s="208"/>
      <c r="D18" s="219"/>
      <c r="E18" s="209"/>
      <c r="F18" s="188"/>
      <c r="G18" s="210"/>
      <c r="H18" s="318"/>
      <c r="I18" s="230" t="s">
        <v>181</v>
      </c>
      <c r="J18" s="319"/>
      <c r="K18" s="319"/>
      <c r="L18" s="320"/>
      <c r="M18" s="319"/>
      <c r="N18" s="319"/>
      <c r="O18" s="211"/>
      <c r="P18" s="211"/>
      <c r="Q18" s="211"/>
      <c r="R18" s="211"/>
      <c r="S18" s="211"/>
      <c r="T18" s="211"/>
      <c r="U18" s="211"/>
      <c r="V18" s="211"/>
      <c r="W18" s="211"/>
      <c r="X18" s="228"/>
      <c r="Y18" s="229"/>
      <c r="Z18" s="227"/>
      <c r="AA18" s="227"/>
      <c r="AB18" s="218"/>
      <c r="AC18" s="229"/>
      <c r="AD18" s="227"/>
      <c r="AE18" s="227"/>
      <c r="AF18" s="218"/>
      <c r="AI18" s="195"/>
    </row>
    <row r="19" spans="1:35" ht="18.75" customHeight="1" x14ac:dyDescent="0.15">
      <c r="A19" s="206"/>
      <c r="B19" s="207"/>
      <c r="C19" s="208"/>
      <c r="D19" s="219"/>
      <c r="E19" s="209"/>
      <c r="F19" s="188"/>
      <c r="G19" s="210"/>
      <c r="H19" s="233" t="s">
        <v>116</v>
      </c>
      <c r="I19" s="247" t="s">
        <v>181</v>
      </c>
      <c r="J19" s="221" t="s">
        <v>154</v>
      </c>
      <c r="K19" s="222"/>
      <c r="L19" s="224" t="s">
        <v>181</v>
      </c>
      <c r="M19" s="221" t="s">
        <v>162</v>
      </c>
      <c r="N19" s="249"/>
      <c r="O19" s="225"/>
      <c r="P19" s="225"/>
      <c r="Q19" s="225"/>
      <c r="R19" s="225"/>
      <c r="S19" s="225"/>
      <c r="T19" s="225"/>
      <c r="U19" s="225"/>
      <c r="V19" s="225"/>
      <c r="W19" s="225"/>
      <c r="X19" s="226"/>
      <c r="Y19" s="229"/>
      <c r="Z19" s="227"/>
      <c r="AA19" s="227"/>
      <c r="AB19" s="218"/>
      <c r="AC19" s="229"/>
      <c r="AD19" s="227"/>
      <c r="AE19" s="227"/>
      <c r="AF19" s="218"/>
      <c r="AI19" s="195" t="str">
        <f>"24:field151:" &amp; IF(I19="■",1,IF(L19="■",2,0))</f>
        <v>24:field151:0</v>
      </c>
    </row>
    <row r="20" spans="1:35" ht="18.75" customHeight="1" x14ac:dyDescent="0.15">
      <c r="A20" s="206"/>
      <c r="B20" s="207"/>
      <c r="C20" s="208"/>
      <c r="D20" s="219"/>
      <c r="E20" s="209"/>
      <c r="F20" s="188"/>
      <c r="G20" s="210"/>
      <c r="H20" s="233" t="s">
        <v>115</v>
      </c>
      <c r="I20" s="247" t="s">
        <v>181</v>
      </c>
      <c r="J20" s="221" t="s">
        <v>154</v>
      </c>
      <c r="K20" s="221"/>
      <c r="L20" s="224" t="s">
        <v>181</v>
      </c>
      <c r="M20" s="221" t="s">
        <v>163</v>
      </c>
      <c r="N20" s="221"/>
      <c r="O20" s="224" t="s">
        <v>181</v>
      </c>
      <c r="P20" s="221" t="s">
        <v>164</v>
      </c>
      <c r="Q20" s="249"/>
      <c r="R20" s="249"/>
      <c r="S20" s="249"/>
      <c r="T20" s="249"/>
      <c r="U20" s="249"/>
      <c r="V20" s="249"/>
      <c r="W20" s="249"/>
      <c r="X20" s="250"/>
      <c r="Y20" s="229"/>
      <c r="Z20" s="227"/>
      <c r="AA20" s="227"/>
      <c r="AB20" s="218"/>
      <c r="AC20" s="229"/>
      <c r="AD20" s="227"/>
      <c r="AE20" s="227"/>
      <c r="AF20" s="218"/>
      <c r="AI20" s="195" t="str">
        <f>"24:field185:" &amp; IF(I20="■",1,IF(L20="■",3,IF(O20="■",2,0)))</f>
        <v>24:field185:0</v>
      </c>
    </row>
    <row r="21" spans="1:35" ht="18.75" customHeight="1" x14ac:dyDescent="0.15">
      <c r="A21" s="206"/>
      <c r="B21" s="207"/>
      <c r="C21" s="208"/>
      <c r="D21" s="219"/>
      <c r="E21" s="209"/>
      <c r="F21" s="188"/>
      <c r="G21" s="210"/>
      <c r="H21" s="233" t="s">
        <v>91</v>
      </c>
      <c r="I21" s="247" t="s">
        <v>181</v>
      </c>
      <c r="J21" s="221" t="s">
        <v>154</v>
      </c>
      <c r="K21" s="222"/>
      <c r="L21" s="224" t="s">
        <v>181</v>
      </c>
      <c r="M21" s="221" t="s">
        <v>162</v>
      </c>
      <c r="N21" s="249"/>
      <c r="O21" s="225"/>
      <c r="P21" s="225"/>
      <c r="Q21" s="225"/>
      <c r="R21" s="225"/>
      <c r="S21" s="225"/>
      <c r="T21" s="225"/>
      <c r="U21" s="225"/>
      <c r="V21" s="225"/>
      <c r="W21" s="225"/>
      <c r="X21" s="226"/>
      <c r="Y21" s="229"/>
      <c r="Z21" s="227"/>
      <c r="AA21" s="227"/>
      <c r="AB21" s="218"/>
      <c r="AC21" s="229"/>
      <c r="AD21" s="227"/>
      <c r="AE21" s="227"/>
      <c r="AF21" s="218"/>
      <c r="AI21" s="195" t="str">
        <f>"24:kunren_code:" &amp; IF(I21="■",1,IF(L21="■",2,0))</f>
        <v>24:kunren_code:0</v>
      </c>
    </row>
    <row r="22" spans="1:35" ht="18.75" customHeight="1" x14ac:dyDescent="0.15">
      <c r="A22" s="206"/>
      <c r="B22" s="207"/>
      <c r="C22" s="208"/>
      <c r="D22" s="217" t="s">
        <v>181</v>
      </c>
      <c r="E22" s="209" t="s">
        <v>177</v>
      </c>
      <c r="F22" s="188"/>
      <c r="G22" s="210"/>
      <c r="H22" s="233" t="s">
        <v>111</v>
      </c>
      <c r="I22" s="247" t="s">
        <v>181</v>
      </c>
      <c r="J22" s="221" t="s">
        <v>154</v>
      </c>
      <c r="K22" s="222"/>
      <c r="L22" s="224" t="s">
        <v>181</v>
      </c>
      <c r="M22" s="221" t="s">
        <v>162</v>
      </c>
      <c r="N22" s="249"/>
      <c r="O22" s="225"/>
      <c r="P22" s="225"/>
      <c r="Q22" s="225"/>
      <c r="R22" s="225"/>
      <c r="S22" s="225"/>
      <c r="T22" s="225"/>
      <c r="U22" s="225"/>
      <c r="V22" s="225"/>
      <c r="W22" s="225"/>
      <c r="X22" s="226"/>
      <c r="Y22" s="229"/>
      <c r="Z22" s="227"/>
      <c r="AA22" s="227"/>
      <c r="AB22" s="218"/>
      <c r="AC22" s="229"/>
      <c r="AD22" s="227"/>
      <c r="AE22" s="227"/>
      <c r="AF22" s="218"/>
      <c r="AI22" s="195" t="str">
        <f>"24:kobetu_kunren_code:" &amp; IF(I22="■",1,IF(L22="■",2,0))</f>
        <v>24:kobetu_kunren_code:0</v>
      </c>
    </row>
    <row r="23" spans="1:35" ht="18.75" customHeight="1" x14ac:dyDescent="0.15">
      <c r="A23" s="230" t="s">
        <v>181</v>
      </c>
      <c r="B23" s="207">
        <v>24</v>
      </c>
      <c r="C23" s="208" t="s">
        <v>67</v>
      </c>
      <c r="D23" s="217" t="s">
        <v>181</v>
      </c>
      <c r="E23" s="209" t="s">
        <v>178</v>
      </c>
      <c r="F23" s="188"/>
      <c r="G23" s="210"/>
      <c r="H23" s="233" t="s">
        <v>208</v>
      </c>
      <c r="I23" s="247" t="s">
        <v>181</v>
      </c>
      <c r="J23" s="221" t="s">
        <v>154</v>
      </c>
      <c r="K23" s="222"/>
      <c r="L23" s="224" t="s">
        <v>181</v>
      </c>
      <c r="M23" s="221" t="s">
        <v>162</v>
      </c>
      <c r="N23" s="249"/>
      <c r="O23" s="222"/>
      <c r="P23" s="222"/>
      <c r="Q23" s="222"/>
      <c r="R23" s="222"/>
      <c r="S23" s="222"/>
      <c r="T23" s="222"/>
      <c r="U23" s="222"/>
      <c r="V23" s="222"/>
      <c r="W23" s="222"/>
      <c r="X23" s="232"/>
      <c r="Y23" s="229"/>
      <c r="Z23" s="227"/>
      <c r="AA23" s="227"/>
      <c r="AB23" s="218"/>
      <c r="AC23" s="229"/>
      <c r="AD23" s="227"/>
      <c r="AE23" s="227"/>
      <c r="AF23" s="218"/>
      <c r="AI23" s="195" t="str">
        <f>"24:jyakuninti_uke_code:" &amp; IF(I23="■",1,IF(L23="■",2,0))</f>
        <v>24:jyakuninti_uke_code:0</v>
      </c>
    </row>
    <row r="24" spans="1:35" ht="18.75" customHeight="1" x14ac:dyDescent="0.15">
      <c r="A24" s="206"/>
      <c r="B24" s="207"/>
      <c r="C24" s="208"/>
      <c r="D24" s="217" t="s">
        <v>181</v>
      </c>
      <c r="E24" s="209" t="s">
        <v>179</v>
      </c>
      <c r="F24" s="188"/>
      <c r="G24" s="210"/>
      <c r="H24" s="233" t="s">
        <v>88</v>
      </c>
      <c r="I24" s="247" t="s">
        <v>181</v>
      </c>
      <c r="J24" s="221" t="s">
        <v>160</v>
      </c>
      <c r="K24" s="222"/>
      <c r="L24" s="223"/>
      <c r="M24" s="224" t="s">
        <v>181</v>
      </c>
      <c r="N24" s="221" t="s">
        <v>161</v>
      </c>
      <c r="O24" s="225"/>
      <c r="P24" s="222"/>
      <c r="Q24" s="222"/>
      <c r="R24" s="222"/>
      <c r="S24" s="222"/>
      <c r="T24" s="222"/>
      <c r="U24" s="222"/>
      <c r="V24" s="222"/>
      <c r="W24" s="222"/>
      <c r="X24" s="232"/>
      <c r="Y24" s="229"/>
      <c r="Z24" s="227"/>
      <c r="AA24" s="227"/>
      <c r="AB24" s="218"/>
      <c r="AC24" s="229"/>
      <c r="AD24" s="227"/>
      <c r="AE24" s="227"/>
      <c r="AF24" s="218"/>
      <c r="AI24" s="195" t="str">
        <f>"24:sougei_code:" &amp; IF(I24="■",1,IF(M24="■",2,0))</f>
        <v>24:sougei_code:0</v>
      </c>
    </row>
    <row r="25" spans="1:35" ht="19.5" customHeight="1" x14ac:dyDescent="0.15">
      <c r="A25" s="206"/>
      <c r="B25" s="207"/>
      <c r="C25" s="208"/>
      <c r="D25" s="217" t="s">
        <v>181</v>
      </c>
      <c r="E25" s="209" t="s">
        <v>180</v>
      </c>
      <c r="F25" s="188"/>
      <c r="G25" s="210"/>
      <c r="H25" s="220" t="s">
        <v>192</v>
      </c>
      <c r="I25" s="247" t="s">
        <v>181</v>
      </c>
      <c r="J25" s="221" t="s">
        <v>154</v>
      </c>
      <c r="K25" s="221"/>
      <c r="L25" s="224" t="s">
        <v>181</v>
      </c>
      <c r="M25" s="221" t="s">
        <v>162</v>
      </c>
      <c r="N25" s="221"/>
      <c r="O25" s="225"/>
      <c r="P25" s="221"/>
      <c r="Q25" s="225"/>
      <c r="R25" s="225"/>
      <c r="S25" s="225"/>
      <c r="T25" s="225"/>
      <c r="U25" s="225"/>
      <c r="V25" s="225"/>
      <c r="W25" s="225"/>
      <c r="X25" s="226"/>
      <c r="Y25" s="227"/>
      <c r="Z25" s="227"/>
      <c r="AA25" s="227"/>
      <c r="AB25" s="218"/>
      <c r="AC25" s="229"/>
      <c r="AD25" s="227"/>
      <c r="AE25" s="227"/>
      <c r="AF25" s="218"/>
      <c r="AI25" s="195" t="str">
        <f>"24:field224:" &amp; IF(I25="■",1,IF(L25="■",2,0))</f>
        <v>24:field224:0</v>
      </c>
    </row>
    <row r="26" spans="1:35" ht="18.75" customHeight="1" x14ac:dyDescent="0.15">
      <c r="A26" s="206"/>
      <c r="B26" s="207"/>
      <c r="C26" s="208"/>
      <c r="D26" s="219"/>
      <c r="E26" s="209"/>
      <c r="F26" s="188"/>
      <c r="G26" s="210"/>
      <c r="H26" s="233" t="s">
        <v>100</v>
      </c>
      <c r="I26" s="247" t="s">
        <v>181</v>
      </c>
      <c r="J26" s="221" t="s">
        <v>154</v>
      </c>
      <c r="K26" s="222"/>
      <c r="L26" s="224" t="s">
        <v>181</v>
      </c>
      <c r="M26" s="221" t="s">
        <v>162</v>
      </c>
      <c r="N26" s="249"/>
      <c r="O26" s="222"/>
      <c r="P26" s="222"/>
      <c r="Q26" s="222"/>
      <c r="R26" s="222"/>
      <c r="S26" s="222"/>
      <c r="T26" s="222"/>
      <c r="U26" s="222"/>
      <c r="V26" s="222"/>
      <c r="W26" s="222"/>
      <c r="X26" s="232"/>
      <c r="Y26" s="229"/>
      <c r="Z26" s="227"/>
      <c r="AA26" s="227"/>
      <c r="AB26" s="218"/>
      <c r="AC26" s="229"/>
      <c r="AD26" s="227"/>
      <c r="AE26" s="227"/>
      <c r="AF26" s="218"/>
      <c r="AI26" s="195" t="str">
        <f>"24:ryouyoushoku_code:" &amp; IF(I26="■",1,IF(L26="■",2,0))</f>
        <v>24:ryouyoushoku_code:0</v>
      </c>
    </row>
    <row r="27" spans="1:35" ht="18.75" customHeight="1" x14ac:dyDescent="0.15">
      <c r="A27" s="206"/>
      <c r="B27" s="207"/>
      <c r="C27" s="208"/>
      <c r="D27" s="219"/>
      <c r="E27" s="209"/>
      <c r="F27" s="188"/>
      <c r="G27" s="210"/>
      <c r="H27" s="231" t="s">
        <v>102</v>
      </c>
      <c r="I27" s="247" t="s">
        <v>181</v>
      </c>
      <c r="J27" s="221" t="s">
        <v>154</v>
      </c>
      <c r="K27" s="221"/>
      <c r="L27" s="224" t="s">
        <v>181</v>
      </c>
      <c r="M27" s="221" t="s">
        <v>155</v>
      </c>
      <c r="N27" s="221"/>
      <c r="O27" s="224" t="s">
        <v>181</v>
      </c>
      <c r="P27" s="221" t="s">
        <v>156</v>
      </c>
      <c r="Q27" s="225"/>
      <c r="R27" s="225"/>
      <c r="S27" s="225"/>
      <c r="T27" s="225"/>
      <c r="U27" s="225"/>
      <c r="V27" s="225"/>
      <c r="W27" s="225"/>
      <c r="X27" s="226"/>
      <c r="Y27" s="229"/>
      <c r="Z27" s="227"/>
      <c r="AA27" s="227"/>
      <c r="AB27" s="218"/>
      <c r="AC27" s="229"/>
      <c r="AD27" s="227"/>
      <c r="AE27" s="227"/>
      <c r="AF27" s="218"/>
      <c r="AI27" s="195" t="str">
        <f>"24:ninti_senmoncare_code:" &amp; IF(I27="■",1,IF(O27="■",3,IF(L27="■",2,0)))</f>
        <v>24:ninti_senmoncare_code:0</v>
      </c>
    </row>
    <row r="28" spans="1:35" ht="18.75" customHeight="1" x14ac:dyDescent="0.15">
      <c r="A28" s="206"/>
      <c r="B28" s="207"/>
      <c r="C28" s="208"/>
      <c r="D28" s="219"/>
      <c r="E28" s="209"/>
      <c r="F28" s="188"/>
      <c r="G28" s="210"/>
      <c r="H28" s="263" t="s">
        <v>198</v>
      </c>
      <c r="I28" s="247" t="s">
        <v>181</v>
      </c>
      <c r="J28" s="221" t="s">
        <v>154</v>
      </c>
      <c r="K28" s="221"/>
      <c r="L28" s="224" t="s">
        <v>181</v>
      </c>
      <c r="M28" s="221" t="s">
        <v>155</v>
      </c>
      <c r="N28" s="221"/>
      <c r="O28" s="224" t="s">
        <v>181</v>
      </c>
      <c r="P28" s="221" t="s">
        <v>156</v>
      </c>
      <c r="Q28" s="225"/>
      <c r="R28" s="225"/>
      <c r="S28" s="225"/>
      <c r="T28" s="225"/>
      <c r="U28" s="264"/>
      <c r="V28" s="264"/>
      <c r="W28" s="264"/>
      <c r="X28" s="265"/>
      <c r="Y28" s="229"/>
      <c r="Z28" s="227"/>
      <c r="AA28" s="227"/>
      <c r="AB28" s="218"/>
      <c r="AC28" s="229"/>
      <c r="AD28" s="227"/>
      <c r="AE28" s="227"/>
      <c r="AF28" s="218"/>
      <c r="AI28" s="195" t="str">
        <f>"24:field225:" &amp; IF(I28="■",1,IF(L28="■",2,IF(O28="■",3,0)))</f>
        <v>24:field225:0</v>
      </c>
    </row>
    <row r="29" spans="1:35" ht="18.75" customHeight="1" x14ac:dyDescent="0.15">
      <c r="A29" s="206"/>
      <c r="B29" s="207"/>
      <c r="C29" s="208"/>
      <c r="D29" s="219"/>
      <c r="E29" s="209"/>
      <c r="F29" s="188"/>
      <c r="G29" s="210"/>
      <c r="H29" s="317" t="s">
        <v>141</v>
      </c>
      <c r="I29" s="320" t="s">
        <v>181</v>
      </c>
      <c r="J29" s="319" t="s">
        <v>154</v>
      </c>
      <c r="K29" s="319"/>
      <c r="L29" s="320" t="s">
        <v>181</v>
      </c>
      <c r="M29" s="319" t="s">
        <v>174</v>
      </c>
      <c r="N29" s="319"/>
      <c r="O29" s="320" t="s">
        <v>181</v>
      </c>
      <c r="P29" s="319" t="s">
        <v>175</v>
      </c>
      <c r="Q29" s="319"/>
      <c r="R29" s="320" t="s">
        <v>181</v>
      </c>
      <c r="S29" s="319" t="s">
        <v>176</v>
      </c>
      <c r="T29" s="319"/>
      <c r="U29" s="248"/>
      <c r="V29" s="248"/>
      <c r="W29" s="248"/>
      <c r="X29" s="262"/>
      <c r="Y29" s="229"/>
      <c r="Z29" s="227"/>
      <c r="AA29" s="227"/>
      <c r="AB29" s="218"/>
      <c r="AC29" s="229"/>
      <c r="AD29" s="227"/>
      <c r="AE29" s="227"/>
      <c r="AF29" s="218"/>
      <c r="AI29" s="195" t="str">
        <f>"24:serteikyo_kyoka_code:" &amp; IF(I29="■",1,IF(L29="■",6,IF(O29="■",5,IF(R29="■",7,0))))</f>
        <v>24:serteikyo_kyoka_code:0</v>
      </c>
    </row>
    <row r="30" spans="1:35" ht="18.75" customHeight="1" x14ac:dyDescent="0.15">
      <c r="A30" s="206"/>
      <c r="B30" s="207"/>
      <c r="C30" s="208"/>
      <c r="D30" s="219"/>
      <c r="E30" s="209"/>
      <c r="F30" s="188"/>
      <c r="G30" s="210"/>
      <c r="H30" s="318"/>
      <c r="I30" s="320"/>
      <c r="J30" s="319"/>
      <c r="K30" s="319"/>
      <c r="L30" s="320"/>
      <c r="M30" s="319"/>
      <c r="N30" s="319"/>
      <c r="O30" s="320"/>
      <c r="P30" s="319"/>
      <c r="Q30" s="319"/>
      <c r="R30" s="320"/>
      <c r="S30" s="319"/>
      <c r="T30" s="319"/>
      <c r="U30" s="211"/>
      <c r="V30" s="211"/>
      <c r="W30" s="211"/>
      <c r="X30" s="228"/>
      <c r="Y30" s="229"/>
      <c r="Z30" s="227"/>
      <c r="AA30" s="227"/>
      <c r="AB30" s="218"/>
      <c r="AC30" s="229"/>
      <c r="AD30" s="227"/>
      <c r="AE30" s="227"/>
      <c r="AF30" s="218"/>
      <c r="AI30" s="195"/>
    </row>
    <row r="31" spans="1:35" ht="18.75" customHeight="1" x14ac:dyDescent="0.15">
      <c r="A31" s="206"/>
      <c r="B31" s="207"/>
      <c r="C31" s="208"/>
      <c r="D31" s="219"/>
      <c r="E31" s="209"/>
      <c r="F31" s="188"/>
      <c r="G31" s="210"/>
      <c r="H31" s="317" t="s">
        <v>209</v>
      </c>
      <c r="I31" s="320" t="s">
        <v>181</v>
      </c>
      <c r="J31" s="319" t="s">
        <v>154</v>
      </c>
      <c r="K31" s="319"/>
      <c r="L31" s="320" t="s">
        <v>181</v>
      </c>
      <c r="M31" s="319" t="s">
        <v>174</v>
      </c>
      <c r="N31" s="319"/>
      <c r="O31" s="320" t="s">
        <v>181</v>
      </c>
      <c r="P31" s="319" t="s">
        <v>175</v>
      </c>
      <c r="Q31" s="319"/>
      <c r="R31" s="320" t="s">
        <v>181</v>
      </c>
      <c r="S31" s="319" t="s">
        <v>176</v>
      </c>
      <c r="T31" s="319"/>
      <c r="U31" s="248"/>
      <c r="V31" s="248"/>
      <c r="W31" s="248"/>
      <c r="X31" s="262"/>
      <c r="Y31" s="229"/>
      <c r="Z31" s="227"/>
      <c r="AA31" s="227"/>
      <c r="AB31" s="218"/>
      <c r="AC31" s="229"/>
      <c r="AD31" s="227"/>
      <c r="AE31" s="227"/>
      <c r="AF31" s="218"/>
      <c r="AI31" s="195" t="str">
        <f>"24:serteikyo_kyoka_kuushou_code:" &amp; IF(I31="■",1,IF(L31="■",6,IF(O31="■",5,IF(R31="■",7,0))))</f>
        <v>24:serteikyo_kyoka_kuushou_code:0</v>
      </c>
    </row>
    <row r="32" spans="1:35" ht="18.75" customHeight="1" x14ac:dyDescent="0.15">
      <c r="A32" s="206"/>
      <c r="B32" s="207"/>
      <c r="C32" s="208"/>
      <c r="D32" s="219"/>
      <c r="E32" s="209"/>
      <c r="F32" s="188"/>
      <c r="G32" s="210"/>
      <c r="H32" s="318"/>
      <c r="I32" s="320"/>
      <c r="J32" s="319"/>
      <c r="K32" s="319"/>
      <c r="L32" s="320"/>
      <c r="M32" s="319"/>
      <c r="N32" s="319"/>
      <c r="O32" s="320"/>
      <c r="P32" s="319"/>
      <c r="Q32" s="319"/>
      <c r="R32" s="320"/>
      <c r="S32" s="319"/>
      <c r="T32" s="319"/>
      <c r="U32" s="211"/>
      <c r="V32" s="211"/>
      <c r="W32" s="211"/>
      <c r="X32" s="228"/>
      <c r="Y32" s="229"/>
      <c r="Z32" s="227"/>
      <c r="AA32" s="227"/>
      <c r="AB32" s="218"/>
      <c r="AC32" s="229"/>
      <c r="AD32" s="227"/>
      <c r="AE32" s="227"/>
      <c r="AF32" s="218"/>
      <c r="AI32" s="195"/>
    </row>
    <row r="33" spans="1:38" ht="18.75" customHeight="1" x14ac:dyDescent="0.15">
      <c r="A33" s="206"/>
      <c r="B33" s="207"/>
      <c r="C33" s="208"/>
      <c r="D33" s="219"/>
      <c r="E33" s="209"/>
      <c r="F33" s="188"/>
      <c r="G33" s="210"/>
      <c r="H33" s="317" t="s">
        <v>207</v>
      </c>
      <c r="I33" s="320" t="s">
        <v>181</v>
      </c>
      <c r="J33" s="319" t="s">
        <v>154</v>
      </c>
      <c r="K33" s="319"/>
      <c r="L33" s="320" t="s">
        <v>181</v>
      </c>
      <c r="M33" s="319" t="s">
        <v>162</v>
      </c>
      <c r="N33" s="319"/>
      <c r="O33" s="248"/>
      <c r="P33" s="248"/>
      <c r="Q33" s="248"/>
      <c r="R33" s="248"/>
      <c r="S33" s="248"/>
      <c r="T33" s="248"/>
      <c r="U33" s="248"/>
      <c r="V33" s="248"/>
      <c r="W33" s="248"/>
      <c r="X33" s="262"/>
      <c r="Y33" s="229"/>
      <c r="Z33" s="227"/>
      <c r="AA33" s="227"/>
      <c r="AB33" s="218"/>
      <c r="AC33" s="229"/>
      <c r="AD33" s="227"/>
      <c r="AE33" s="227"/>
      <c r="AF33" s="218"/>
      <c r="AI33" s="195" t="str">
        <f>"24:field221:" &amp; IF(I33="■",1,IF(L33="■",2,0))</f>
        <v>24:field221:0</v>
      </c>
    </row>
    <row r="34" spans="1:38" ht="18.75" customHeight="1" x14ac:dyDescent="0.15">
      <c r="A34" s="206"/>
      <c r="B34" s="207"/>
      <c r="C34" s="208"/>
      <c r="D34" s="219"/>
      <c r="E34" s="209"/>
      <c r="F34" s="188"/>
      <c r="G34" s="210"/>
      <c r="H34" s="318"/>
      <c r="I34" s="320"/>
      <c r="J34" s="319"/>
      <c r="K34" s="319"/>
      <c r="L34" s="320"/>
      <c r="M34" s="319"/>
      <c r="N34" s="319"/>
      <c r="O34" s="211"/>
      <c r="P34" s="211"/>
      <c r="Q34" s="211"/>
      <c r="R34" s="211"/>
      <c r="S34" s="211"/>
      <c r="T34" s="211"/>
      <c r="U34" s="211"/>
      <c r="V34" s="211"/>
      <c r="W34" s="211"/>
      <c r="X34" s="228"/>
      <c r="Y34" s="229"/>
      <c r="Z34" s="227"/>
      <c r="AA34" s="227"/>
      <c r="AB34" s="218"/>
      <c r="AC34" s="229"/>
      <c r="AD34" s="227"/>
      <c r="AE34" s="227"/>
      <c r="AF34" s="218"/>
    </row>
    <row r="35" spans="1:38" ht="18.75" customHeight="1" x14ac:dyDescent="0.15">
      <c r="A35" s="234"/>
      <c r="B35" s="186"/>
      <c r="C35" s="235"/>
      <c r="D35" s="200"/>
      <c r="E35" s="205"/>
      <c r="F35" s="189"/>
      <c r="G35" s="236"/>
      <c r="H35" s="237" t="s">
        <v>206</v>
      </c>
      <c r="I35" s="238" t="s">
        <v>181</v>
      </c>
      <c r="J35" s="43" t="s">
        <v>154</v>
      </c>
      <c r="K35" s="43"/>
      <c r="L35" s="239" t="s">
        <v>181</v>
      </c>
      <c r="M35" s="43" t="s">
        <v>193</v>
      </c>
      <c r="N35" s="240"/>
      <c r="O35" s="239" t="s">
        <v>181</v>
      </c>
      <c r="P35" s="202" t="s">
        <v>194</v>
      </c>
      <c r="Q35" s="241"/>
      <c r="R35" s="239" t="s">
        <v>181</v>
      </c>
      <c r="S35" s="43" t="s">
        <v>195</v>
      </c>
      <c r="T35" s="241"/>
      <c r="U35" s="239" t="s">
        <v>181</v>
      </c>
      <c r="V35" s="43" t="s">
        <v>196</v>
      </c>
      <c r="W35" s="242"/>
      <c r="X35" s="243"/>
      <c r="Y35" s="244"/>
      <c r="Z35" s="244"/>
      <c r="AA35" s="244"/>
      <c r="AB35" s="245"/>
      <c r="AC35" s="246"/>
      <c r="AD35" s="244"/>
      <c r="AE35" s="244"/>
      <c r="AF35" s="245"/>
      <c r="AG35" s="195"/>
      <c r="AH35" s="195"/>
      <c r="AI35" s="195" t="str">
        <f>"24:shoguukaizen_code:"&amp;IF(I35="■",1,IF(L35="■",7,IF(O35="■",8,IF(R35="■",9,IF(U35="■","A",0)))))</f>
        <v>24:shoguukaizen_code:0</v>
      </c>
    </row>
    <row r="36" spans="1:38" s="190" customFormat="1" ht="20.25" customHeight="1" x14ac:dyDescent="0.15">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sheetData>
  <mergeCells count="45">
    <mergeCell ref="H33:H34"/>
    <mergeCell ref="I33:I34"/>
    <mergeCell ref="J33:K34"/>
    <mergeCell ref="L33:L34"/>
    <mergeCell ref="M33:N34"/>
    <mergeCell ref="O29:O30"/>
    <mergeCell ref="P29:Q30"/>
    <mergeCell ref="R29:R30"/>
    <mergeCell ref="S29:T30"/>
    <mergeCell ref="H31:H32"/>
    <mergeCell ref="I31:I32"/>
    <mergeCell ref="J31:K32"/>
    <mergeCell ref="L31:L32"/>
    <mergeCell ref="M31:N32"/>
    <mergeCell ref="O31:O32"/>
    <mergeCell ref="P31:Q32"/>
    <mergeCell ref="R31:R32"/>
    <mergeCell ref="S31:T32"/>
    <mergeCell ref="H17:H18"/>
    <mergeCell ref="J17:K18"/>
    <mergeCell ref="L17:L18"/>
    <mergeCell ref="M17:N18"/>
    <mergeCell ref="H29:H30"/>
    <mergeCell ref="I29:I30"/>
    <mergeCell ref="J29:K30"/>
    <mergeCell ref="L29:L30"/>
    <mergeCell ref="M29:N30"/>
    <mergeCell ref="A9:C10"/>
    <mergeCell ref="H9:H10"/>
    <mergeCell ref="Y9:AB10"/>
    <mergeCell ref="AC9:AF10"/>
    <mergeCell ref="A8:C8"/>
    <mergeCell ref="D8:E8"/>
    <mergeCell ref="F8:G8"/>
    <mergeCell ref="H8:X8"/>
    <mergeCell ref="Y8:AB8"/>
    <mergeCell ref="AC8:AF8"/>
    <mergeCell ref="I6:M6"/>
    <mergeCell ref="N6:W6"/>
    <mergeCell ref="X6:Z6"/>
    <mergeCell ref="A3:AF3"/>
    <mergeCell ref="I5:M5"/>
    <mergeCell ref="N5:W5"/>
    <mergeCell ref="X5:Z5"/>
    <mergeCell ref="AA5:AF5"/>
  </mergeCells>
  <phoneticPr fontId="1"/>
  <conditionalFormatting sqref="A7:AF1048576">
    <cfRule type="expression" dxfId="1" priority="2">
      <formula>CELL("protect",A7)=0</formula>
    </cfRule>
  </conditionalFormatting>
  <conditionalFormatting sqref="A1:AF4">
    <cfRule type="expression" dxfId="0" priority="1">
      <formula>CELL("protect",A1)=0</formula>
    </cfRule>
  </conditionalFormatting>
  <dataValidations count="1">
    <dataValidation type="list" allowBlank="1" showInputMessage="1" showErrorMessage="1" sqref="Q9:Q10 U9:U10 Q12 L17:L23 O20 M24 Y11:Y12 AC11:AC12 A23 R29:R32 D22:D25 L25:L35 O27:O32 M9:M16 U35 O35 R35 I9:I35" xr:uid="{2FDEFADA-8896-4524-9843-291E6F73A31D}">
      <formula1>"□,■"</formula1>
    </dataValidation>
  </dataValidations>
  <pageMargins left="0.70866141732283472" right="0.70866141732283472" top="0.74803149606299213" bottom="0.74803149606299213" header="0.31496062992125984" footer="0.31496062992125984"/>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21" t="s">
        <v>70</v>
      </c>
      <c r="AA3" s="322"/>
      <c r="AB3" s="322"/>
      <c r="AC3" s="322"/>
      <c r="AD3" s="323"/>
      <c r="AE3" s="316"/>
      <c r="AF3" s="297"/>
      <c r="AG3" s="297"/>
      <c r="AH3" s="297"/>
      <c r="AI3" s="297"/>
      <c r="AJ3" s="297"/>
      <c r="AK3" s="297"/>
      <c r="AL3" s="298"/>
      <c r="AM3" s="20"/>
      <c r="AN3" s="1"/>
    </row>
    <row r="4" spans="2:40" s="2" customFormat="1" x14ac:dyDescent="0.15">
      <c r="AN4" s="21"/>
    </row>
    <row r="5" spans="2:40" s="2" customFormat="1" x14ac:dyDescent="0.15">
      <c r="B5" s="324" t="s">
        <v>42</v>
      </c>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row>
    <row r="6" spans="2:40" s="2" customFormat="1" ht="13.5" customHeight="1" x14ac:dyDescent="0.15">
      <c r="AC6" s="1"/>
      <c r="AD6" s="45"/>
      <c r="AE6" s="45" t="s">
        <v>29</v>
      </c>
      <c r="AH6" s="2" t="s">
        <v>35</v>
      </c>
      <c r="AJ6" s="2" t="s">
        <v>31</v>
      </c>
      <c r="AL6" s="2" t="s">
        <v>30</v>
      </c>
    </row>
    <row r="7" spans="2:40" s="2" customFormat="1" x14ac:dyDescent="0.15">
      <c r="B7" s="324" t="s">
        <v>71</v>
      </c>
      <c r="C7" s="324"/>
      <c r="D7" s="324"/>
      <c r="E7" s="324"/>
      <c r="F7" s="324"/>
      <c r="G7" s="324"/>
      <c r="H7" s="324"/>
      <c r="I7" s="324"/>
      <c r="J7" s="324"/>
      <c r="K7" s="12"/>
      <c r="L7" s="12"/>
      <c r="M7" s="12"/>
      <c r="N7" s="12"/>
      <c r="O7" s="12"/>
      <c r="P7" s="12"/>
      <c r="Q7" s="12"/>
      <c r="R7" s="12"/>
      <c r="S7" s="12"/>
      <c r="T7" s="12"/>
    </row>
    <row r="8" spans="2:40" s="2" customFormat="1" x14ac:dyDescent="0.15">
      <c r="AC8" s="1" t="s">
        <v>63</v>
      </c>
    </row>
    <row r="9" spans="2:40" s="2" customFormat="1" x14ac:dyDescent="0.15">
      <c r="C9" s="1" t="s">
        <v>43</v>
      </c>
      <c r="D9" s="1"/>
    </row>
    <row r="10" spans="2:40" s="2" customFormat="1" ht="6.75" customHeight="1" x14ac:dyDescent="0.15">
      <c r="C10" s="1"/>
      <c r="D10" s="1"/>
    </row>
    <row r="11" spans="2:40" s="2" customFormat="1" ht="14.25" customHeight="1" x14ac:dyDescent="0.15">
      <c r="B11" s="325" t="s">
        <v>72</v>
      </c>
      <c r="C11" s="344" t="s">
        <v>7</v>
      </c>
      <c r="D11" s="345"/>
      <c r="E11" s="345"/>
      <c r="F11" s="345"/>
      <c r="G11" s="345"/>
      <c r="H11" s="345"/>
      <c r="I11" s="345"/>
      <c r="J11" s="345"/>
      <c r="K11" s="34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6"/>
      <c r="C12" s="347" t="s">
        <v>73</v>
      </c>
      <c r="D12" s="348"/>
      <c r="E12" s="348"/>
      <c r="F12" s="348"/>
      <c r="G12" s="348"/>
      <c r="H12" s="348"/>
      <c r="I12" s="348"/>
      <c r="J12" s="348"/>
      <c r="K12" s="34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6"/>
      <c r="C13" s="344" t="s">
        <v>8</v>
      </c>
      <c r="D13" s="345"/>
      <c r="E13" s="345"/>
      <c r="F13" s="345"/>
      <c r="G13" s="345"/>
      <c r="H13" s="345"/>
      <c r="I13" s="345"/>
      <c r="J13" s="345"/>
      <c r="K13" s="349"/>
      <c r="L13" s="332" t="s">
        <v>74</v>
      </c>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4"/>
    </row>
    <row r="14" spans="2:40" s="2" customFormat="1" x14ac:dyDescent="0.15">
      <c r="B14" s="326"/>
      <c r="C14" s="347"/>
      <c r="D14" s="348"/>
      <c r="E14" s="348"/>
      <c r="F14" s="348"/>
      <c r="G14" s="348"/>
      <c r="H14" s="348"/>
      <c r="I14" s="348"/>
      <c r="J14" s="348"/>
      <c r="K14" s="350"/>
      <c r="L14" s="335" t="s">
        <v>75</v>
      </c>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7"/>
    </row>
    <row r="15" spans="2:40" s="2" customFormat="1" x14ac:dyDescent="0.15">
      <c r="B15" s="326"/>
      <c r="C15" s="351"/>
      <c r="D15" s="352"/>
      <c r="E15" s="352"/>
      <c r="F15" s="352"/>
      <c r="G15" s="352"/>
      <c r="H15" s="352"/>
      <c r="I15" s="352"/>
      <c r="J15" s="352"/>
      <c r="K15" s="353"/>
      <c r="L15" s="360" t="s">
        <v>76</v>
      </c>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2"/>
    </row>
    <row r="16" spans="2:40" s="2" customFormat="1" ht="14.25" customHeight="1" x14ac:dyDescent="0.15">
      <c r="B16" s="326"/>
      <c r="C16" s="363" t="s">
        <v>77</v>
      </c>
      <c r="D16" s="364"/>
      <c r="E16" s="364"/>
      <c r="F16" s="364"/>
      <c r="G16" s="364"/>
      <c r="H16" s="364"/>
      <c r="I16" s="364"/>
      <c r="J16" s="364"/>
      <c r="K16" s="365"/>
      <c r="L16" s="321" t="s">
        <v>9</v>
      </c>
      <c r="M16" s="322"/>
      <c r="N16" s="322"/>
      <c r="O16" s="322"/>
      <c r="P16" s="323"/>
      <c r="Q16" s="24"/>
      <c r="R16" s="25"/>
      <c r="S16" s="25"/>
      <c r="T16" s="25"/>
      <c r="U16" s="25"/>
      <c r="V16" s="25"/>
      <c r="W16" s="25"/>
      <c r="X16" s="25"/>
      <c r="Y16" s="26"/>
      <c r="Z16" s="366" t="s">
        <v>10</v>
      </c>
      <c r="AA16" s="367"/>
      <c r="AB16" s="367"/>
      <c r="AC16" s="367"/>
      <c r="AD16" s="368"/>
      <c r="AE16" s="28"/>
      <c r="AF16" s="32"/>
      <c r="AG16" s="22"/>
      <c r="AH16" s="22"/>
      <c r="AI16" s="22"/>
      <c r="AJ16" s="333"/>
      <c r="AK16" s="333"/>
      <c r="AL16" s="334"/>
    </row>
    <row r="17" spans="2:40" ht="14.25" customHeight="1" x14ac:dyDescent="0.15">
      <c r="B17" s="326"/>
      <c r="C17" s="356" t="s">
        <v>54</v>
      </c>
      <c r="D17" s="357"/>
      <c r="E17" s="357"/>
      <c r="F17" s="357"/>
      <c r="G17" s="357"/>
      <c r="H17" s="357"/>
      <c r="I17" s="357"/>
      <c r="J17" s="357"/>
      <c r="K17" s="358"/>
      <c r="L17" s="27"/>
      <c r="M17" s="27"/>
      <c r="N17" s="27"/>
      <c r="O17" s="27"/>
      <c r="P17" s="27"/>
      <c r="Q17" s="27"/>
      <c r="R17" s="27"/>
      <c r="S17" s="27"/>
      <c r="U17" s="321" t="s">
        <v>11</v>
      </c>
      <c r="V17" s="322"/>
      <c r="W17" s="322"/>
      <c r="X17" s="322"/>
      <c r="Y17" s="323"/>
      <c r="Z17" s="18"/>
      <c r="AA17" s="19"/>
      <c r="AB17" s="19"/>
      <c r="AC17" s="19"/>
      <c r="AD17" s="19"/>
      <c r="AE17" s="359"/>
      <c r="AF17" s="359"/>
      <c r="AG17" s="359"/>
      <c r="AH17" s="359"/>
      <c r="AI17" s="359"/>
      <c r="AJ17" s="359"/>
      <c r="AK17" s="359"/>
      <c r="AL17" s="17"/>
      <c r="AN17" s="3"/>
    </row>
    <row r="18" spans="2:40" ht="14.25" customHeight="1" x14ac:dyDescent="0.15">
      <c r="B18" s="326"/>
      <c r="C18" s="341" t="s">
        <v>12</v>
      </c>
      <c r="D18" s="341"/>
      <c r="E18" s="341"/>
      <c r="F18" s="341"/>
      <c r="G18" s="341"/>
      <c r="H18" s="342"/>
      <c r="I18" s="342"/>
      <c r="J18" s="342"/>
      <c r="K18" s="343"/>
      <c r="L18" s="321" t="s">
        <v>13</v>
      </c>
      <c r="M18" s="322"/>
      <c r="N18" s="322"/>
      <c r="O18" s="322"/>
      <c r="P18" s="323"/>
      <c r="Q18" s="29"/>
      <c r="R18" s="30"/>
      <c r="S18" s="30"/>
      <c r="T18" s="30"/>
      <c r="U18" s="30"/>
      <c r="V18" s="30"/>
      <c r="W18" s="30"/>
      <c r="X18" s="30"/>
      <c r="Y18" s="31"/>
      <c r="Z18" s="354" t="s">
        <v>14</v>
      </c>
      <c r="AA18" s="354"/>
      <c r="AB18" s="354"/>
      <c r="AC18" s="354"/>
      <c r="AD18" s="355"/>
      <c r="AE18" s="15"/>
      <c r="AF18" s="16"/>
      <c r="AG18" s="16"/>
      <c r="AH18" s="16"/>
      <c r="AI18" s="16"/>
      <c r="AJ18" s="16"/>
      <c r="AK18" s="16"/>
      <c r="AL18" s="17"/>
      <c r="AN18" s="3"/>
    </row>
    <row r="19" spans="2:40" ht="13.5" customHeight="1" x14ac:dyDescent="0.15">
      <c r="B19" s="326"/>
      <c r="C19" s="328" t="s">
        <v>15</v>
      </c>
      <c r="D19" s="328"/>
      <c r="E19" s="328"/>
      <c r="F19" s="328"/>
      <c r="G19" s="328"/>
      <c r="H19" s="329"/>
      <c r="I19" s="329"/>
      <c r="J19" s="329"/>
      <c r="K19" s="329"/>
      <c r="L19" s="332" t="s">
        <v>74</v>
      </c>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4"/>
      <c r="AN19" s="3"/>
    </row>
    <row r="20" spans="2:40" ht="14.25" customHeight="1" x14ac:dyDescent="0.15">
      <c r="B20" s="326"/>
      <c r="C20" s="328"/>
      <c r="D20" s="328"/>
      <c r="E20" s="328"/>
      <c r="F20" s="328"/>
      <c r="G20" s="328"/>
      <c r="H20" s="329"/>
      <c r="I20" s="329"/>
      <c r="J20" s="329"/>
      <c r="K20" s="329"/>
      <c r="L20" s="335" t="s">
        <v>75</v>
      </c>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L20" s="337"/>
      <c r="AN20" s="3"/>
    </row>
    <row r="21" spans="2:40" x14ac:dyDescent="0.15">
      <c r="B21" s="327"/>
      <c r="C21" s="330"/>
      <c r="D21" s="330"/>
      <c r="E21" s="330"/>
      <c r="F21" s="330"/>
      <c r="G21" s="330"/>
      <c r="H21" s="331"/>
      <c r="I21" s="331"/>
      <c r="J21" s="331"/>
      <c r="K21" s="331"/>
      <c r="L21" s="338"/>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40"/>
      <c r="AN21" s="3"/>
    </row>
    <row r="22" spans="2:40" ht="13.5" customHeight="1" x14ac:dyDescent="0.15">
      <c r="B22" s="369" t="s">
        <v>78</v>
      </c>
      <c r="C22" s="344" t="s">
        <v>108</v>
      </c>
      <c r="D22" s="345"/>
      <c r="E22" s="345"/>
      <c r="F22" s="345"/>
      <c r="G22" s="345"/>
      <c r="H22" s="345"/>
      <c r="I22" s="345"/>
      <c r="J22" s="345"/>
      <c r="K22" s="349"/>
      <c r="L22" s="332" t="s">
        <v>74</v>
      </c>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c r="AL22" s="334"/>
      <c r="AN22" s="3"/>
    </row>
    <row r="23" spans="2:40" ht="14.25" customHeight="1" x14ac:dyDescent="0.15">
      <c r="B23" s="370"/>
      <c r="C23" s="347"/>
      <c r="D23" s="348"/>
      <c r="E23" s="348"/>
      <c r="F23" s="348"/>
      <c r="G23" s="348"/>
      <c r="H23" s="348"/>
      <c r="I23" s="348"/>
      <c r="J23" s="348"/>
      <c r="K23" s="350"/>
      <c r="L23" s="335" t="s">
        <v>75</v>
      </c>
      <c r="M23" s="336"/>
      <c r="N23" s="336"/>
      <c r="O23" s="336"/>
      <c r="P23" s="336"/>
      <c r="Q23" s="336"/>
      <c r="R23" s="336"/>
      <c r="S23" s="336"/>
      <c r="T23" s="336"/>
      <c r="U23" s="336"/>
      <c r="V23" s="336"/>
      <c r="W23" s="336"/>
      <c r="X23" s="336"/>
      <c r="Y23" s="336"/>
      <c r="Z23" s="336"/>
      <c r="AA23" s="336"/>
      <c r="AB23" s="336"/>
      <c r="AC23" s="336"/>
      <c r="AD23" s="336"/>
      <c r="AE23" s="336"/>
      <c r="AF23" s="336"/>
      <c r="AG23" s="336"/>
      <c r="AH23" s="336"/>
      <c r="AI23" s="336"/>
      <c r="AJ23" s="336"/>
      <c r="AK23" s="336"/>
      <c r="AL23" s="337"/>
      <c r="AN23" s="3"/>
    </row>
    <row r="24" spans="2:40" x14ac:dyDescent="0.15">
      <c r="B24" s="370"/>
      <c r="C24" s="351"/>
      <c r="D24" s="352"/>
      <c r="E24" s="352"/>
      <c r="F24" s="352"/>
      <c r="G24" s="352"/>
      <c r="H24" s="352"/>
      <c r="I24" s="352"/>
      <c r="J24" s="352"/>
      <c r="K24" s="353"/>
      <c r="L24" s="338"/>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40"/>
      <c r="AN24" s="3"/>
    </row>
    <row r="25" spans="2:40" ht="14.25" customHeight="1" x14ac:dyDescent="0.15">
      <c r="B25" s="370"/>
      <c r="C25" s="328" t="s">
        <v>77</v>
      </c>
      <c r="D25" s="328"/>
      <c r="E25" s="328"/>
      <c r="F25" s="328"/>
      <c r="G25" s="328"/>
      <c r="H25" s="328"/>
      <c r="I25" s="328"/>
      <c r="J25" s="328"/>
      <c r="K25" s="328"/>
      <c r="L25" s="321" t="s">
        <v>9</v>
      </c>
      <c r="M25" s="322"/>
      <c r="N25" s="322"/>
      <c r="O25" s="322"/>
      <c r="P25" s="323"/>
      <c r="Q25" s="24"/>
      <c r="R25" s="25"/>
      <c r="S25" s="25"/>
      <c r="T25" s="25"/>
      <c r="U25" s="25"/>
      <c r="V25" s="25"/>
      <c r="W25" s="25"/>
      <c r="X25" s="25"/>
      <c r="Y25" s="26"/>
      <c r="Z25" s="366" t="s">
        <v>10</v>
      </c>
      <c r="AA25" s="367"/>
      <c r="AB25" s="367"/>
      <c r="AC25" s="367"/>
      <c r="AD25" s="368"/>
      <c r="AE25" s="28"/>
      <c r="AF25" s="32"/>
      <c r="AG25" s="22"/>
      <c r="AH25" s="22"/>
      <c r="AI25" s="22"/>
      <c r="AJ25" s="333"/>
      <c r="AK25" s="333"/>
      <c r="AL25" s="334"/>
      <c r="AN25" s="3"/>
    </row>
    <row r="26" spans="2:40" ht="13.5" customHeight="1" x14ac:dyDescent="0.15">
      <c r="B26" s="370"/>
      <c r="C26" s="372" t="s">
        <v>16</v>
      </c>
      <c r="D26" s="372"/>
      <c r="E26" s="372"/>
      <c r="F26" s="372"/>
      <c r="G26" s="372"/>
      <c r="H26" s="372"/>
      <c r="I26" s="372"/>
      <c r="J26" s="372"/>
      <c r="K26" s="372"/>
      <c r="L26" s="332" t="s">
        <v>74</v>
      </c>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4"/>
      <c r="AN26" s="3"/>
    </row>
    <row r="27" spans="2:40" ht="14.25" customHeight="1" x14ac:dyDescent="0.15">
      <c r="B27" s="370"/>
      <c r="C27" s="372"/>
      <c r="D27" s="372"/>
      <c r="E27" s="372"/>
      <c r="F27" s="372"/>
      <c r="G27" s="372"/>
      <c r="H27" s="372"/>
      <c r="I27" s="372"/>
      <c r="J27" s="372"/>
      <c r="K27" s="372"/>
      <c r="L27" s="335" t="s">
        <v>75</v>
      </c>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7"/>
      <c r="AN27" s="3"/>
    </row>
    <row r="28" spans="2:40" x14ac:dyDescent="0.15">
      <c r="B28" s="370"/>
      <c r="C28" s="372"/>
      <c r="D28" s="372"/>
      <c r="E28" s="372"/>
      <c r="F28" s="372"/>
      <c r="G28" s="372"/>
      <c r="H28" s="372"/>
      <c r="I28" s="372"/>
      <c r="J28" s="372"/>
      <c r="K28" s="372"/>
      <c r="L28" s="338"/>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40"/>
      <c r="AN28" s="3"/>
    </row>
    <row r="29" spans="2:40" ht="14.25" customHeight="1" x14ac:dyDescent="0.15">
      <c r="B29" s="370"/>
      <c r="C29" s="328" t="s">
        <v>77</v>
      </c>
      <c r="D29" s="328"/>
      <c r="E29" s="328"/>
      <c r="F29" s="328"/>
      <c r="G29" s="328"/>
      <c r="H29" s="328"/>
      <c r="I29" s="328"/>
      <c r="J29" s="328"/>
      <c r="K29" s="328"/>
      <c r="L29" s="321" t="s">
        <v>9</v>
      </c>
      <c r="M29" s="322"/>
      <c r="N29" s="322"/>
      <c r="O29" s="322"/>
      <c r="P29" s="323"/>
      <c r="Q29" s="28"/>
      <c r="R29" s="32"/>
      <c r="S29" s="32"/>
      <c r="T29" s="32"/>
      <c r="U29" s="32"/>
      <c r="V29" s="32"/>
      <c r="W29" s="32"/>
      <c r="X29" s="32"/>
      <c r="Y29" s="33"/>
      <c r="Z29" s="366" t="s">
        <v>10</v>
      </c>
      <c r="AA29" s="367"/>
      <c r="AB29" s="367"/>
      <c r="AC29" s="367"/>
      <c r="AD29" s="368"/>
      <c r="AE29" s="28"/>
      <c r="AF29" s="32"/>
      <c r="AG29" s="22"/>
      <c r="AH29" s="22"/>
      <c r="AI29" s="22"/>
      <c r="AJ29" s="333"/>
      <c r="AK29" s="333"/>
      <c r="AL29" s="334"/>
      <c r="AN29" s="3"/>
    </row>
    <row r="30" spans="2:40" ht="14.25" customHeight="1" x14ac:dyDescent="0.15">
      <c r="B30" s="370"/>
      <c r="C30" s="328" t="s">
        <v>17</v>
      </c>
      <c r="D30" s="328"/>
      <c r="E30" s="328"/>
      <c r="F30" s="328"/>
      <c r="G30" s="328"/>
      <c r="H30" s="328"/>
      <c r="I30" s="328"/>
      <c r="J30" s="328"/>
      <c r="K30" s="328"/>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N30" s="3"/>
    </row>
    <row r="31" spans="2:40" ht="13.5" customHeight="1" x14ac:dyDescent="0.15">
      <c r="B31" s="370"/>
      <c r="C31" s="328" t="s">
        <v>18</v>
      </c>
      <c r="D31" s="328"/>
      <c r="E31" s="328"/>
      <c r="F31" s="328"/>
      <c r="G31" s="328"/>
      <c r="H31" s="328"/>
      <c r="I31" s="328"/>
      <c r="J31" s="328"/>
      <c r="K31" s="328"/>
      <c r="L31" s="332" t="s">
        <v>74</v>
      </c>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33"/>
      <c r="AL31" s="334"/>
      <c r="AN31" s="3"/>
    </row>
    <row r="32" spans="2:40" ht="14.25" customHeight="1" x14ac:dyDescent="0.15">
      <c r="B32" s="370"/>
      <c r="C32" s="328"/>
      <c r="D32" s="328"/>
      <c r="E32" s="328"/>
      <c r="F32" s="328"/>
      <c r="G32" s="328"/>
      <c r="H32" s="328"/>
      <c r="I32" s="328"/>
      <c r="J32" s="328"/>
      <c r="K32" s="328"/>
      <c r="L32" s="335" t="s">
        <v>75</v>
      </c>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c r="AL32" s="337"/>
      <c r="AN32" s="3"/>
    </row>
    <row r="33" spans="2:40" x14ac:dyDescent="0.15">
      <c r="B33" s="371"/>
      <c r="C33" s="328"/>
      <c r="D33" s="328"/>
      <c r="E33" s="328"/>
      <c r="F33" s="328"/>
      <c r="G33" s="328"/>
      <c r="H33" s="328"/>
      <c r="I33" s="328"/>
      <c r="J33" s="328"/>
      <c r="K33" s="328"/>
      <c r="L33" s="338"/>
      <c r="M33" s="339"/>
      <c r="N33" s="361"/>
      <c r="O33" s="361"/>
      <c r="P33" s="361"/>
      <c r="Q33" s="361"/>
      <c r="R33" s="361"/>
      <c r="S33" s="361"/>
      <c r="T33" s="361"/>
      <c r="U33" s="361"/>
      <c r="V33" s="361"/>
      <c r="W33" s="361"/>
      <c r="X33" s="361"/>
      <c r="Y33" s="361"/>
      <c r="Z33" s="361"/>
      <c r="AA33" s="361"/>
      <c r="AB33" s="361"/>
      <c r="AC33" s="339"/>
      <c r="AD33" s="339"/>
      <c r="AE33" s="339"/>
      <c r="AF33" s="339"/>
      <c r="AG33" s="339"/>
      <c r="AH33" s="361"/>
      <c r="AI33" s="361"/>
      <c r="AJ33" s="361"/>
      <c r="AK33" s="361"/>
      <c r="AL33" s="362"/>
      <c r="AN33" s="3"/>
    </row>
    <row r="34" spans="2:40" ht="13.5" customHeight="1" x14ac:dyDescent="0.15">
      <c r="B34" s="369" t="s">
        <v>44</v>
      </c>
      <c r="C34" s="401" t="s">
        <v>79</v>
      </c>
      <c r="D34" s="402"/>
      <c r="E34" s="402"/>
      <c r="F34" s="402"/>
      <c r="G34" s="402"/>
      <c r="H34" s="402"/>
      <c r="I34" s="402"/>
      <c r="J34" s="402"/>
      <c r="K34" s="402"/>
      <c r="L34" s="402"/>
      <c r="M34" s="392" t="s">
        <v>19</v>
      </c>
      <c r="N34" s="393"/>
      <c r="O34" s="53" t="s">
        <v>46</v>
      </c>
      <c r="P34" s="49"/>
      <c r="Q34" s="50"/>
      <c r="R34" s="302" t="s">
        <v>20</v>
      </c>
      <c r="S34" s="303"/>
      <c r="T34" s="303"/>
      <c r="U34" s="303"/>
      <c r="V34" s="303"/>
      <c r="W34" s="303"/>
      <c r="X34" s="304"/>
      <c r="Y34" s="396" t="s">
        <v>56</v>
      </c>
      <c r="Z34" s="397"/>
      <c r="AA34" s="397"/>
      <c r="AB34" s="398"/>
      <c r="AC34" s="374" t="s">
        <v>57</v>
      </c>
      <c r="AD34" s="375"/>
      <c r="AE34" s="375"/>
      <c r="AF34" s="375"/>
      <c r="AG34" s="376"/>
      <c r="AH34" s="380" t="s">
        <v>51</v>
      </c>
      <c r="AI34" s="381"/>
      <c r="AJ34" s="381"/>
      <c r="AK34" s="381"/>
      <c r="AL34" s="382"/>
      <c r="AN34" s="3"/>
    </row>
    <row r="35" spans="2:40" ht="14.25" customHeight="1" x14ac:dyDescent="0.15">
      <c r="B35" s="370"/>
      <c r="C35" s="403"/>
      <c r="D35" s="404"/>
      <c r="E35" s="404"/>
      <c r="F35" s="404"/>
      <c r="G35" s="404"/>
      <c r="H35" s="404"/>
      <c r="I35" s="404"/>
      <c r="J35" s="404"/>
      <c r="K35" s="404"/>
      <c r="L35" s="404"/>
      <c r="M35" s="394"/>
      <c r="N35" s="395"/>
      <c r="O35" s="54" t="s">
        <v>47</v>
      </c>
      <c r="P35" s="51"/>
      <c r="Q35" s="52"/>
      <c r="R35" s="305"/>
      <c r="S35" s="306"/>
      <c r="T35" s="306"/>
      <c r="U35" s="306"/>
      <c r="V35" s="306"/>
      <c r="W35" s="306"/>
      <c r="X35" s="307"/>
      <c r="Y35" s="55" t="s">
        <v>32</v>
      </c>
      <c r="Z35" s="14"/>
      <c r="AA35" s="14"/>
      <c r="AB35" s="14"/>
      <c r="AC35" s="383" t="s">
        <v>33</v>
      </c>
      <c r="AD35" s="384"/>
      <c r="AE35" s="384"/>
      <c r="AF35" s="384"/>
      <c r="AG35" s="385"/>
      <c r="AH35" s="386" t="s">
        <v>52</v>
      </c>
      <c r="AI35" s="387"/>
      <c r="AJ35" s="387"/>
      <c r="AK35" s="387"/>
      <c r="AL35" s="388"/>
      <c r="AN35" s="3"/>
    </row>
    <row r="36" spans="2:40" ht="14.25" customHeight="1" x14ac:dyDescent="0.15">
      <c r="B36" s="370"/>
      <c r="C36" s="326"/>
      <c r="D36" s="68"/>
      <c r="E36" s="377" t="s">
        <v>2</v>
      </c>
      <c r="F36" s="377"/>
      <c r="G36" s="377"/>
      <c r="H36" s="377"/>
      <c r="I36" s="377"/>
      <c r="J36" s="377"/>
      <c r="K36" s="377"/>
      <c r="L36" s="407"/>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15">
      <c r="B37" s="370"/>
      <c r="C37" s="326"/>
      <c r="D37" s="68"/>
      <c r="E37" s="377" t="s">
        <v>3</v>
      </c>
      <c r="F37" s="378"/>
      <c r="G37" s="378"/>
      <c r="H37" s="378"/>
      <c r="I37" s="378"/>
      <c r="J37" s="378"/>
      <c r="K37" s="378"/>
      <c r="L37" s="379"/>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15">
      <c r="B38" s="370"/>
      <c r="C38" s="326"/>
      <c r="D38" s="68"/>
      <c r="E38" s="377" t="s">
        <v>4</v>
      </c>
      <c r="F38" s="378"/>
      <c r="G38" s="378"/>
      <c r="H38" s="378"/>
      <c r="I38" s="378"/>
      <c r="J38" s="378"/>
      <c r="K38" s="378"/>
      <c r="L38" s="379"/>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15">
      <c r="B39" s="370"/>
      <c r="C39" s="326"/>
      <c r="D39" s="68"/>
      <c r="E39" s="377" t="s">
        <v>6</v>
      </c>
      <c r="F39" s="378"/>
      <c r="G39" s="378"/>
      <c r="H39" s="378"/>
      <c r="I39" s="378"/>
      <c r="J39" s="378"/>
      <c r="K39" s="378"/>
      <c r="L39" s="379"/>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15">
      <c r="B40" s="370"/>
      <c r="C40" s="326"/>
      <c r="D40" s="68"/>
      <c r="E40" s="377" t="s">
        <v>5</v>
      </c>
      <c r="F40" s="378"/>
      <c r="G40" s="378"/>
      <c r="H40" s="378"/>
      <c r="I40" s="378"/>
      <c r="J40" s="378"/>
      <c r="K40" s="378"/>
      <c r="L40" s="379"/>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
      <c r="B41" s="370"/>
      <c r="C41" s="326"/>
      <c r="D41" s="69"/>
      <c r="E41" s="389" t="s">
        <v>45</v>
      </c>
      <c r="F41" s="390"/>
      <c r="G41" s="390"/>
      <c r="H41" s="390"/>
      <c r="I41" s="390"/>
      <c r="J41" s="390"/>
      <c r="K41" s="390"/>
      <c r="L41" s="391"/>
      <c r="M41" s="70"/>
      <c r="N41" s="35"/>
      <c r="O41" s="79"/>
      <c r="P41" s="34"/>
      <c r="Q41" s="35"/>
      <c r="R41" s="4" t="s">
        <v>58</v>
      </c>
      <c r="S41" s="80"/>
      <c r="T41" s="80"/>
      <c r="U41" s="80"/>
      <c r="V41" s="80"/>
      <c r="W41" s="80"/>
      <c r="X41" s="80"/>
      <c r="Y41" s="6"/>
      <c r="Z41" s="66"/>
      <c r="AA41" s="66"/>
      <c r="AB41" s="66"/>
      <c r="AC41" s="56"/>
      <c r="AD41" s="57"/>
      <c r="AE41" s="57"/>
      <c r="AF41" s="57"/>
      <c r="AG41" s="58"/>
      <c r="AH41" s="56"/>
      <c r="AI41" s="57"/>
      <c r="AJ41" s="57"/>
      <c r="AK41" s="57"/>
      <c r="AL41" s="58" t="s">
        <v>61</v>
      </c>
      <c r="AN41" s="3"/>
    </row>
    <row r="42" spans="2:40" ht="14.25" customHeight="1" thickTop="1" x14ac:dyDescent="0.15">
      <c r="B42" s="370"/>
      <c r="C42" s="326"/>
      <c r="D42" s="71"/>
      <c r="E42" s="405" t="s">
        <v>64</v>
      </c>
      <c r="F42" s="405"/>
      <c r="G42" s="405"/>
      <c r="H42" s="405"/>
      <c r="I42" s="405"/>
      <c r="J42" s="405"/>
      <c r="K42" s="405"/>
      <c r="L42" s="406"/>
      <c r="M42" s="72"/>
      <c r="N42" s="74"/>
      <c r="O42" s="81"/>
      <c r="P42" s="73"/>
      <c r="Q42" s="74"/>
      <c r="R42" s="82" t="s">
        <v>58</v>
      </c>
      <c r="S42" s="83"/>
      <c r="T42" s="83"/>
      <c r="U42" s="83"/>
      <c r="V42" s="83"/>
      <c r="W42" s="83"/>
      <c r="X42" s="83"/>
      <c r="Y42" s="75"/>
      <c r="Z42" s="76"/>
      <c r="AA42" s="76"/>
      <c r="AB42" s="76"/>
      <c r="AC42" s="84"/>
      <c r="AD42" s="77"/>
      <c r="AE42" s="77"/>
      <c r="AF42" s="77"/>
      <c r="AG42" s="78"/>
      <c r="AH42" s="84"/>
      <c r="AI42" s="77"/>
      <c r="AJ42" s="77"/>
      <c r="AK42" s="77"/>
      <c r="AL42" s="78" t="s">
        <v>61</v>
      </c>
      <c r="AN42" s="3"/>
    </row>
    <row r="43" spans="2:40" ht="14.25" customHeight="1" x14ac:dyDescent="0.15">
      <c r="B43" s="370"/>
      <c r="C43" s="326"/>
      <c r="D43" s="68"/>
      <c r="E43" s="377" t="s">
        <v>65</v>
      </c>
      <c r="F43" s="378"/>
      <c r="G43" s="378"/>
      <c r="H43" s="378"/>
      <c r="I43" s="378"/>
      <c r="J43" s="378"/>
      <c r="K43" s="378"/>
      <c r="L43" s="379"/>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15">
      <c r="B44" s="370"/>
      <c r="C44" s="326"/>
      <c r="D44" s="68"/>
      <c r="E44" s="377" t="s">
        <v>66</v>
      </c>
      <c r="F44" s="378"/>
      <c r="G44" s="378"/>
      <c r="H44" s="378"/>
      <c r="I44" s="378"/>
      <c r="J44" s="378"/>
      <c r="K44" s="378"/>
      <c r="L44" s="379"/>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15">
      <c r="B45" s="370"/>
      <c r="C45" s="326"/>
      <c r="D45" s="68"/>
      <c r="E45" s="377" t="s">
        <v>67</v>
      </c>
      <c r="F45" s="378"/>
      <c r="G45" s="378"/>
      <c r="H45" s="378"/>
      <c r="I45" s="378"/>
      <c r="J45" s="378"/>
      <c r="K45" s="378"/>
      <c r="L45" s="379"/>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15">
      <c r="B46" s="370"/>
      <c r="C46" s="326"/>
      <c r="D46" s="68"/>
      <c r="E46" s="377" t="s">
        <v>68</v>
      </c>
      <c r="F46" s="378"/>
      <c r="G46" s="378"/>
      <c r="H46" s="378"/>
      <c r="I46" s="378"/>
      <c r="J46" s="378"/>
      <c r="K46" s="378"/>
      <c r="L46" s="379"/>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15">
      <c r="B47" s="371"/>
      <c r="C47" s="326"/>
      <c r="D47" s="68"/>
      <c r="E47" s="377" t="s">
        <v>69</v>
      </c>
      <c r="F47" s="378"/>
      <c r="G47" s="378"/>
      <c r="H47" s="378"/>
      <c r="I47" s="378"/>
      <c r="J47" s="378"/>
      <c r="K47" s="378"/>
      <c r="L47" s="379"/>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15">
      <c r="B48" s="399" t="s">
        <v>48</v>
      </c>
      <c r="C48" s="399"/>
      <c r="D48" s="399"/>
      <c r="E48" s="399"/>
      <c r="F48" s="399"/>
      <c r="G48" s="399"/>
      <c r="H48" s="399"/>
      <c r="I48" s="399"/>
      <c r="J48" s="399"/>
      <c r="K48" s="39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9" t="s">
        <v>49</v>
      </c>
      <c r="C49" s="399"/>
      <c r="D49" s="399"/>
      <c r="E49" s="399"/>
      <c r="F49" s="399"/>
      <c r="G49" s="399"/>
      <c r="H49" s="399"/>
      <c r="I49" s="399"/>
      <c r="J49" s="399"/>
      <c r="K49" s="40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41" t="s">
        <v>21</v>
      </c>
      <c r="C50" s="341"/>
      <c r="D50" s="341"/>
      <c r="E50" s="341"/>
      <c r="F50" s="341"/>
      <c r="G50" s="341"/>
      <c r="H50" s="341"/>
      <c r="I50" s="341"/>
      <c r="J50" s="341"/>
      <c r="K50" s="341"/>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08" t="s">
        <v>50</v>
      </c>
      <c r="C51" s="408"/>
      <c r="D51" s="408"/>
      <c r="E51" s="408"/>
      <c r="F51" s="408"/>
      <c r="G51" s="408"/>
      <c r="H51" s="408"/>
      <c r="I51" s="408"/>
      <c r="J51" s="408"/>
      <c r="K51" s="40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09" t="s">
        <v>41</v>
      </c>
      <c r="C52" s="410"/>
      <c r="D52" s="410"/>
      <c r="E52" s="410"/>
      <c r="F52" s="410"/>
      <c r="G52" s="410"/>
      <c r="H52" s="410"/>
      <c r="I52" s="410"/>
      <c r="J52" s="410"/>
      <c r="K52" s="410"/>
      <c r="L52" s="410"/>
      <c r="M52" s="410"/>
      <c r="N52" s="4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5" t="s">
        <v>22</v>
      </c>
      <c r="C53" s="411" t="s">
        <v>80</v>
      </c>
      <c r="D53" s="354"/>
      <c r="E53" s="354"/>
      <c r="F53" s="354"/>
      <c r="G53" s="354"/>
      <c r="H53" s="354"/>
      <c r="I53" s="354"/>
      <c r="J53" s="354"/>
      <c r="K53" s="354"/>
      <c r="L53" s="354"/>
      <c r="M53" s="354"/>
      <c r="N53" s="354"/>
      <c r="O53" s="354"/>
      <c r="P53" s="354"/>
      <c r="Q53" s="354"/>
      <c r="R53" s="354"/>
      <c r="S53" s="354"/>
      <c r="T53" s="355"/>
      <c r="U53" s="411" t="s">
        <v>34</v>
      </c>
      <c r="V53" s="412"/>
      <c r="W53" s="412"/>
      <c r="X53" s="412"/>
      <c r="Y53" s="412"/>
      <c r="Z53" s="412"/>
      <c r="AA53" s="412"/>
      <c r="AB53" s="412"/>
      <c r="AC53" s="412"/>
      <c r="AD53" s="412"/>
      <c r="AE53" s="412"/>
      <c r="AF53" s="412"/>
      <c r="AG53" s="412"/>
      <c r="AH53" s="412"/>
      <c r="AI53" s="412"/>
      <c r="AJ53" s="412"/>
      <c r="AK53" s="412"/>
      <c r="AL53" s="413"/>
      <c r="AN53" s="3"/>
    </row>
    <row r="54" spans="2:40" x14ac:dyDescent="0.15">
      <c r="B54" s="326"/>
      <c r="C54" s="414"/>
      <c r="D54" s="415"/>
      <c r="E54" s="415"/>
      <c r="F54" s="415"/>
      <c r="G54" s="415"/>
      <c r="H54" s="415"/>
      <c r="I54" s="415"/>
      <c r="J54" s="415"/>
      <c r="K54" s="415"/>
      <c r="L54" s="415"/>
      <c r="M54" s="415"/>
      <c r="N54" s="415"/>
      <c r="O54" s="415"/>
      <c r="P54" s="415"/>
      <c r="Q54" s="415"/>
      <c r="R54" s="415"/>
      <c r="S54" s="415"/>
      <c r="T54" s="393"/>
      <c r="U54" s="414"/>
      <c r="V54" s="415"/>
      <c r="W54" s="415"/>
      <c r="X54" s="415"/>
      <c r="Y54" s="415"/>
      <c r="Z54" s="415"/>
      <c r="AA54" s="415"/>
      <c r="AB54" s="415"/>
      <c r="AC54" s="415"/>
      <c r="AD54" s="415"/>
      <c r="AE54" s="415"/>
      <c r="AF54" s="415"/>
      <c r="AG54" s="415"/>
      <c r="AH54" s="415"/>
      <c r="AI54" s="415"/>
      <c r="AJ54" s="415"/>
      <c r="AK54" s="415"/>
      <c r="AL54" s="393"/>
      <c r="AN54" s="3"/>
    </row>
    <row r="55" spans="2:40" x14ac:dyDescent="0.15">
      <c r="B55" s="326"/>
      <c r="C55" s="416"/>
      <c r="D55" s="417"/>
      <c r="E55" s="417"/>
      <c r="F55" s="417"/>
      <c r="G55" s="417"/>
      <c r="H55" s="417"/>
      <c r="I55" s="417"/>
      <c r="J55" s="417"/>
      <c r="K55" s="417"/>
      <c r="L55" s="417"/>
      <c r="M55" s="417"/>
      <c r="N55" s="417"/>
      <c r="O55" s="417"/>
      <c r="P55" s="417"/>
      <c r="Q55" s="417"/>
      <c r="R55" s="417"/>
      <c r="S55" s="417"/>
      <c r="T55" s="395"/>
      <c r="U55" s="416"/>
      <c r="V55" s="417"/>
      <c r="W55" s="417"/>
      <c r="X55" s="417"/>
      <c r="Y55" s="417"/>
      <c r="Z55" s="417"/>
      <c r="AA55" s="417"/>
      <c r="AB55" s="417"/>
      <c r="AC55" s="417"/>
      <c r="AD55" s="417"/>
      <c r="AE55" s="417"/>
      <c r="AF55" s="417"/>
      <c r="AG55" s="417"/>
      <c r="AH55" s="417"/>
      <c r="AI55" s="417"/>
      <c r="AJ55" s="417"/>
      <c r="AK55" s="417"/>
      <c r="AL55" s="395"/>
      <c r="AN55" s="3"/>
    </row>
    <row r="56" spans="2:40" x14ac:dyDescent="0.15">
      <c r="B56" s="326"/>
      <c r="C56" s="416"/>
      <c r="D56" s="417"/>
      <c r="E56" s="417"/>
      <c r="F56" s="417"/>
      <c r="G56" s="417"/>
      <c r="H56" s="417"/>
      <c r="I56" s="417"/>
      <c r="J56" s="417"/>
      <c r="K56" s="417"/>
      <c r="L56" s="417"/>
      <c r="M56" s="417"/>
      <c r="N56" s="417"/>
      <c r="O56" s="417"/>
      <c r="P56" s="417"/>
      <c r="Q56" s="417"/>
      <c r="R56" s="417"/>
      <c r="S56" s="417"/>
      <c r="T56" s="395"/>
      <c r="U56" s="416"/>
      <c r="V56" s="417"/>
      <c r="W56" s="417"/>
      <c r="X56" s="417"/>
      <c r="Y56" s="417"/>
      <c r="Z56" s="417"/>
      <c r="AA56" s="417"/>
      <c r="AB56" s="417"/>
      <c r="AC56" s="417"/>
      <c r="AD56" s="417"/>
      <c r="AE56" s="417"/>
      <c r="AF56" s="417"/>
      <c r="AG56" s="417"/>
      <c r="AH56" s="417"/>
      <c r="AI56" s="417"/>
      <c r="AJ56" s="417"/>
      <c r="AK56" s="417"/>
      <c r="AL56" s="395"/>
      <c r="AN56" s="3"/>
    </row>
    <row r="57" spans="2:40" x14ac:dyDescent="0.15">
      <c r="B57" s="327"/>
      <c r="C57" s="418"/>
      <c r="D57" s="412"/>
      <c r="E57" s="412"/>
      <c r="F57" s="412"/>
      <c r="G57" s="412"/>
      <c r="H57" s="412"/>
      <c r="I57" s="412"/>
      <c r="J57" s="412"/>
      <c r="K57" s="412"/>
      <c r="L57" s="412"/>
      <c r="M57" s="412"/>
      <c r="N57" s="412"/>
      <c r="O57" s="412"/>
      <c r="P57" s="412"/>
      <c r="Q57" s="412"/>
      <c r="R57" s="412"/>
      <c r="S57" s="412"/>
      <c r="T57" s="413"/>
      <c r="U57" s="418"/>
      <c r="V57" s="412"/>
      <c r="W57" s="412"/>
      <c r="X57" s="412"/>
      <c r="Y57" s="412"/>
      <c r="Z57" s="412"/>
      <c r="AA57" s="412"/>
      <c r="AB57" s="412"/>
      <c r="AC57" s="412"/>
      <c r="AD57" s="412"/>
      <c r="AE57" s="412"/>
      <c r="AF57" s="412"/>
      <c r="AG57" s="412"/>
      <c r="AH57" s="412"/>
      <c r="AI57" s="412"/>
      <c r="AJ57" s="412"/>
      <c r="AK57" s="412"/>
      <c r="AL57" s="413"/>
      <c r="AN57" s="3"/>
    </row>
    <row r="58" spans="2:40" ht="14.25" customHeight="1" x14ac:dyDescent="0.15">
      <c r="B58" s="321" t="s">
        <v>23</v>
      </c>
      <c r="C58" s="322"/>
      <c r="D58" s="322"/>
      <c r="E58" s="322"/>
      <c r="F58" s="323"/>
      <c r="G58" s="341" t="s">
        <v>24</v>
      </c>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c r="AL58" s="341"/>
      <c r="AN58" s="3"/>
    </row>
    <row r="60" spans="2:40" x14ac:dyDescent="0.15">
      <c r="B60" s="14" t="s">
        <v>53</v>
      </c>
    </row>
    <row r="61" spans="2:40" x14ac:dyDescent="0.15">
      <c r="B61" s="14" t="s">
        <v>105</v>
      </c>
    </row>
    <row r="62" spans="2:40" x14ac:dyDescent="0.15">
      <c r="B62" s="14" t="s">
        <v>106</v>
      </c>
    </row>
    <row r="63" spans="2:40" x14ac:dyDescent="0.15">
      <c r="B63" s="14" t="s">
        <v>109</v>
      </c>
    </row>
    <row r="64" spans="2:40" x14ac:dyDescent="0.15">
      <c r="B64" s="14" t="s">
        <v>59</v>
      </c>
    </row>
    <row r="65" spans="2:41" x14ac:dyDescent="0.15">
      <c r="B65" s="14" t="s">
        <v>81</v>
      </c>
    </row>
    <row r="66" spans="2:41" x14ac:dyDescent="0.15">
      <c r="B66" s="14" t="s">
        <v>60</v>
      </c>
      <c r="AN66" s="3"/>
      <c r="AO66" s="14"/>
    </row>
    <row r="67" spans="2:41" x14ac:dyDescent="0.15">
      <c r="B67" s="14" t="s">
        <v>55</v>
      </c>
    </row>
    <row r="68" spans="2:41" x14ac:dyDescent="0.15">
      <c r="B68" s="14" t="s">
        <v>62</v>
      </c>
    </row>
    <row r="69" spans="2:41" x14ac:dyDescent="0.15">
      <c r="B69" s="14" t="s">
        <v>107</v>
      </c>
    </row>
    <row r="70" spans="2:41" x14ac:dyDescent="0.15">
      <c r="B70" s="14" t="s">
        <v>104</v>
      </c>
    </row>
    <row r="84" spans="2:2" ht="12.75" customHeight="1" x14ac:dyDescent="0.15">
      <c r="B84" s="46"/>
    </row>
    <row r="85" spans="2:2" ht="12.75" customHeight="1" x14ac:dyDescent="0.15">
      <c r="B85" s="46" t="s">
        <v>36</v>
      </c>
    </row>
    <row r="86" spans="2:2" ht="12.75" customHeight="1" x14ac:dyDescent="0.15">
      <c r="B86" s="46" t="s">
        <v>25</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FA8255EA-77A8-4DFE-9DE2-5AABB4AA6776}">
  <ds:schemaRefs>
    <ds:schemaRef ds:uri="263dbbe5-076b-4606-a03b-9598f5f2f35a"/>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ba954db6-8e98-4c99-b32f-7e23d9ecf8c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介護老人福祉施設、短期入所生活介護</vt:lpstr>
      <vt:lpstr>（介護予防）短期入所生活介護</vt:lpstr>
      <vt:lpstr>別紙●24</vt:lpstr>
      <vt:lpstr>'（介護予防）短期入所生活介護'!Print_Area</vt:lpstr>
      <vt:lpstr>'介護老人福祉施設、短期入所生活介護'!Print_Area</vt:lpstr>
      <vt:lpstr>'（介護予防）短期入所生活介護'!Print_Titles</vt:lpstr>
      <vt:lpstr>'介護老人福祉施設、短期入所生活介護'!Print_Titles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Administrator</cp:lastModifiedBy>
  <cp:lastPrinted>2025-06-18T11:21:18Z</cp:lastPrinted>
  <dcterms:created xsi:type="dcterms:W3CDTF">2023-01-16T02:34:32Z</dcterms:created>
  <dcterms:modified xsi:type="dcterms:W3CDTF">2025-07-01T09:55:05Z</dcterms:modified>
</cp:coreProperties>
</file>