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ドキュメント\yao7955\Desktop\"/>
    </mc:Choice>
  </mc:AlternateContent>
  <xr:revisionPtr revIDLastSave="0" documentId="13_ncr:1_{E912E078-6B46-4E05-9A93-F8D861790AC9}" xr6:coauthVersionLast="47" xr6:coauthVersionMax="47" xr10:uidLastSave="{00000000-0000-0000-0000-000000000000}"/>
  <bookViews>
    <workbookView xWindow="-120" yWindow="-120" windowWidth="20730" windowHeight="11160" tabRatio="660" xr2:uid="{00000000-000D-0000-FFFF-FFFF00000000}"/>
  </bookViews>
  <sheets>
    <sheet name="計算シート" sheetId="15" r:id="rId1"/>
    <sheet name="確率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5" l="1"/>
  <c r="F8" i="15" s="1"/>
  <c r="L6" i="15"/>
  <c r="Q6" i="15" l="1"/>
  <c r="P6" i="15"/>
  <c r="O6" i="15"/>
  <c r="F4" i="15"/>
  <c r="L4" i="15"/>
  <c r="F5" i="15"/>
  <c r="I10" i="15" s="1"/>
  <c r="L8" i="15"/>
  <c r="L7" i="15"/>
  <c r="L5" i="15"/>
  <c r="Q8" i="15" l="1"/>
  <c r="O11" i="15" s="1"/>
  <c r="P8" i="15"/>
  <c r="O8" i="15"/>
</calcChain>
</file>

<file path=xl/sharedStrings.xml><?xml version="1.0" encoding="utf-8"?>
<sst xmlns="http://schemas.openxmlformats.org/spreadsheetml/2006/main" count="50" uniqueCount="41">
  <si>
    <t>点数</t>
    <rPh sb="0" eb="2">
      <t>テンスウ</t>
    </rPh>
    <phoneticPr fontId="1"/>
  </si>
  <si>
    <t>年齢</t>
    <rPh sb="0" eb="2">
      <t>ネンレイ</t>
    </rPh>
    <phoneticPr fontId="1"/>
  </si>
  <si>
    <t>-</t>
    <phoneticPr fontId="1"/>
  </si>
  <si>
    <t>歳</t>
    <rPh sb="0" eb="1">
      <t>サイ</t>
    </rPh>
    <phoneticPr fontId="1"/>
  </si>
  <si>
    <t>cm</t>
    <phoneticPr fontId="1"/>
  </si>
  <si>
    <t>kg</t>
    <phoneticPr fontId="1"/>
  </si>
  <si>
    <t>選択</t>
    <rPh sb="0" eb="2">
      <t>センタク</t>
    </rPh>
    <phoneticPr fontId="1"/>
  </si>
  <si>
    <t>入力</t>
    <rPh sb="0" eb="2">
      <t>ニュウリョク</t>
    </rPh>
    <phoneticPr fontId="1"/>
  </si>
  <si>
    <t>ご自身の数値を下記に入力・選択してください</t>
    <rPh sb="1" eb="3">
      <t>ジシン</t>
    </rPh>
    <rPh sb="4" eb="6">
      <t>スウチ</t>
    </rPh>
    <rPh sb="7" eb="9">
      <t>カキ</t>
    </rPh>
    <rPh sb="10" eb="12">
      <t>ニュウリョク</t>
    </rPh>
    <rPh sb="13" eb="15">
      <t>センタク</t>
    </rPh>
    <phoneticPr fontId="1"/>
  </si>
  <si>
    <t>自動計算</t>
    <rPh sb="0" eb="4">
      <t>ジドウケイサン</t>
    </rPh>
    <phoneticPr fontId="1"/>
  </si>
  <si>
    <t>合計点数</t>
    <rPh sb="0" eb="4">
      <t>ゴウケイテンスウ</t>
    </rPh>
    <phoneticPr fontId="1"/>
  </si>
  <si>
    <t>確率</t>
    <rPh sb="0" eb="2">
      <t>カクリツ</t>
    </rPh>
    <phoneticPr fontId="1"/>
  </si>
  <si>
    <t>あなたの糖尿病発症確率</t>
    <rPh sb="4" eb="7">
      <t>トウニョウビョウ</t>
    </rPh>
    <rPh sb="7" eb="9">
      <t>ハッショウ</t>
    </rPh>
    <rPh sb="9" eb="11">
      <t>カクリツ</t>
    </rPh>
    <phoneticPr fontId="1"/>
  </si>
  <si>
    <t>％</t>
    <phoneticPr fontId="1"/>
  </si>
  <si>
    <t>◎年齢</t>
    <rPh sb="1" eb="3">
      <t>ネンレイ</t>
    </rPh>
    <phoneticPr fontId="1"/>
  </si>
  <si>
    <t>◎性別</t>
    <rPh sb="1" eb="3">
      <t>セイベツ</t>
    </rPh>
    <phoneticPr fontId="1"/>
  </si>
  <si>
    <t>◎身長</t>
    <rPh sb="1" eb="3">
      <t>シンチョウ</t>
    </rPh>
    <phoneticPr fontId="1"/>
  </si>
  <si>
    <t>◎体重</t>
    <rPh sb="1" eb="3">
      <t>タイジュウ</t>
    </rPh>
    <phoneticPr fontId="1"/>
  </si>
  <si>
    <t>◎HbA1c(NGSP)</t>
    <phoneticPr fontId="1"/>
  </si>
  <si>
    <t>◎喫煙状況</t>
    <rPh sb="1" eb="3">
      <t>キツエン</t>
    </rPh>
    <rPh sb="3" eb="5">
      <t>ジョウキョウ</t>
    </rPh>
    <phoneticPr fontId="1"/>
  </si>
  <si>
    <t>◎尿糖</t>
    <rPh sb="1" eb="3">
      <t>ニョウトウ</t>
    </rPh>
    <phoneticPr fontId="1"/>
  </si>
  <si>
    <t>◎高血圧症</t>
    <rPh sb="1" eb="5">
      <t>コウケツアツショウ</t>
    </rPh>
    <phoneticPr fontId="1"/>
  </si>
  <si>
    <t>◎脂質異常症</t>
    <rPh sb="1" eb="6">
      <t>シシツイジョウショウ</t>
    </rPh>
    <phoneticPr fontId="1"/>
  </si>
  <si>
    <t>（選択）</t>
    <phoneticPr fontId="1"/>
  </si>
  <si>
    <t>◎BMI</t>
    <phoneticPr fontId="1"/>
  </si>
  <si>
    <t>自動計算</t>
    <phoneticPr fontId="1"/>
  </si>
  <si>
    <t>　※１ 高血圧症　：次の①～②いずれか1つ以上に該当 ①収縮期血圧140mmHgまたは拡張期血圧90mmHg以上、②降圧剤の使用</t>
    <rPh sb="4" eb="8">
      <t>コウケツアツショウ</t>
    </rPh>
    <rPh sb="10" eb="11">
      <t>ツギ</t>
    </rPh>
    <rPh sb="21" eb="23">
      <t>イジョウ</t>
    </rPh>
    <rPh sb="24" eb="26">
      <t>ガイトウ</t>
    </rPh>
    <phoneticPr fontId="1"/>
  </si>
  <si>
    <t>※1</t>
    <phoneticPr fontId="1"/>
  </si>
  <si>
    <t>※2</t>
    <phoneticPr fontId="1"/>
  </si>
  <si>
    <t>糖尿病罹患リスク予測（行→列いれかえ）</t>
    <rPh sb="0" eb="3">
      <t>トウニョウビョウ</t>
    </rPh>
    <rPh sb="3" eb="5">
      <t>リカン</t>
    </rPh>
    <rPh sb="8" eb="10">
      <t>ヨソク</t>
    </rPh>
    <rPh sb="11" eb="12">
      <t>ギョウ</t>
    </rPh>
    <rPh sb="13" eb="14">
      <t>レツ</t>
    </rPh>
    <phoneticPr fontId="1"/>
  </si>
  <si>
    <t>　　年数
点数</t>
    <rPh sb="2" eb="4">
      <t>ネンスウ</t>
    </rPh>
    <rPh sb="5" eb="7">
      <t>テンスウ</t>
    </rPh>
    <phoneticPr fontId="1"/>
  </si>
  <si>
    <t>●健診結果から糖尿病発症予測確率を計算してみましょう</t>
    <rPh sb="1" eb="3">
      <t>ケンシン</t>
    </rPh>
    <rPh sb="3" eb="5">
      <t>ケッカ</t>
    </rPh>
    <rPh sb="7" eb="10">
      <t>トウニョウビョウ</t>
    </rPh>
    <rPh sb="10" eb="14">
      <t>ハッショウヨソク</t>
    </rPh>
    <rPh sb="14" eb="16">
      <t>カクリツ</t>
    </rPh>
    <rPh sb="17" eb="19">
      <t>ケイサン</t>
    </rPh>
    <phoneticPr fontId="1"/>
  </si>
  <si>
    <t>点</t>
    <rPh sb="0" eb="1">
      <t>テン</t>
    </rPh>
    <phoneticPr fontId="1"/>
  </si>
  <si>
    <t>1</t>
  </si>
  <si>
    <t>3</t>
  </si>
  <si>
    <t>5</t>
  </si>
  <si>
    <t>10</t>
  </si>
  <si>
    <t>　　　　　　　　　　</t>
    <phoneticPr fontId="1"/>
  </si>
  <si>
    <t>　※２ 脂質異常症：次の①～④いずれか1つ以上に該当　①中性脂肪150mg/dL以上、②HDLコレステロール39mg/dL以下、③LDLコレステロール140mg/dL以上、④脂質低下剤の使用　</t>
    <phoneticPr fontId="1"/>
  </si>
  <si>
    <t>5年後の確率
へのコメント</t>
    <rPh sb="1" eb="3">
      <t>ネンゴ</t>
    </rPh>
    <rPh sb="4" eb="6">
      <t>カクリツ</t>
    </rPh>
    <phoneticPr fontId="1"/>
  </si>
  <si>
    <t>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</si>
</sst>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);[Red]\(0.00\)"/>
    <numFmt numFmtId="177" formatCode="0.0"/>
    <numFmt numFmtId="178" formatCode="#&quot;年&quot;&quot;後&quot;"/>
    <numFmt numFmtId="179" formatCode="#&quot;歳&quot;"/>
    <numFmt numFmtId="180" formatCode="#.0&quot;％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36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hair">
        <color indexed="64"/>
      </right>
      <top/>
      <bottom style="hair">
        <color indexed="64"/>
      </bottom>
      <diagonal/>
    </border>
    <border>
      <left/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/>
      <diagonal/>
    </border>
    <border>
      <left/>
      <right style="thick">
        <color rgb="FFFF0000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/>
      <right/>
      <top/>
      <bottom/>
      <diagonal style="thin">
        <color auto="1"/>
      </diagonal>
    </border>
    <border>
      <left style="thick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8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2" fillId="0" borderId="0" xfId="0" applyNumberFormat="1" applyFont="1">
      <alignment vertical="center"/>
    </xf>
    <xf numFmtId="0" fontId="10" fillId="0" borderId="18" xfId="0" applyFont="1" applyBorder="1" applyAlignment="1">
      <alignment vertical="center" wrapText="1"/>
    </xf>
    <xf numFmtId="0" fontId="2" fillId="2" borderId="0" xfId="0" applyNumberFormat="1" applyFont="1" applyFill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0" fontId="7" fillId="3" borderId="17" xfId="0" applyNumberFormat="1" applyFont="1" applyFill="1" applyBorder="1" applyAlignment="1">
      <alignment horizontal="center" vertical="center"/>
    </xf>
    <xf numFmtId="180" fontId="7" fillId="3" borderId="16" xfId="0" applyNumberFormat="1" applyFont="1" applyFill="1" applyBorder="1" applyAlignment="1">
      <alignment horizontal="center" vertical="center"/>
    </xf>
    <xf numFmtId="179" fontId="6" fillId="0" borderId="12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11">
    <dxf>
      <numFmt numFmtId="176" formatCode="0.00_);[Red]\(0.00\)"/>
      <alignment horizontal="center" vertical="center" textRotation="0" wrapText="0" indent="0" justifyLastLine="0" shrinkToFit="0" readingOrder="0"/>
    </dxf>
    <dxf>
      <numFmt numFmtId="176" formatCode="0.00_);[Red]\(0.00\)"/>
      <alignment horizontal="center" vertical="center" textRotation="0" wrapText="0" indent="0" justifyLastLine="0" shrinkToFit="0" readingOrder="0"/>
    </dxf>
    <dxf>
      <numFmt numFmtId="176" formatCode="0.00_);[Red]\(0.00\)"/>
      <alignment horizontal="center" vertical="center" textRotation="0" wrapText="0" indent="0" justifyLastLine="0" shrinkToFit="0" readingOrder="0"/>
    </dxf>
    <dxf>
      <numFmt numFmtId="176" formatCode="0.00_);[Red]\(0.00\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gradientFill degree="90">
          <stop position="0">
            <color rgb="FFFF7D25"/>
          </stop>
          <stop position="0.5">
            <color theme="5" tint="0.80001220740379042"/>
          </stop>
          <stop position="1">
            <color rgb="FFFF7D25"/>
          </stop>
        </gradientFill>
      </fill>
    </dxf>
    <dxf>
      <fill>
        <gradientFill degree="90">
          <stop position="0">
            <color rgb="FFFF0000"/>
          </stop>
          <stop position="0.5">
            <color theme="5" tint="0.59999389629810485"/>
          </stop>
          <stop position="1">
            <color rgb="FFFF0000"/>
          </stop>
        </gradientFill>
      </fill>
    </dxf>
    <dxf>
      <fill>
        <gradientFill degree="90">
          <stop position="0">
            <color rgb="FF7030A0"/>
          </stop>
          <stop position="0.5">
            <color rgb="FFCFAFE7"/>
          </stop>
          <stop position="1">
            <color rgb="FF7030A0"/>
          </stop>
        </gradientFill>
      </fill>
    </dxf>
  </dxfs>
  <tableStyles count="0" defaultTableStyle="TableStyleMedium2" defaultPivotStyle="PivotStyleLight16"/>
  <colors>
    <mruColors>
      <color rgb="FFCFAFE7"/>
      <color rgb="FFFA0000"/>
      <color rgb="FFFF7D25"/>
      <color rgb="FFFF6600"/>
      <color rgb="FFF0FBEF"/>
      <color rgb="FFF3F3F3"/>
      <color rgb="FFE5F9E3"/>
      <color rgb="FFD5F6D2"/>
      <color rgb="FFD2F5CF"/>
      <color rgb="FFC4F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606305-6EF0-4FAB-B6BC-AA7F377D76C9}" name="テーブル1" displayName="テーブル1" ref="A2:E21" totalsRowShown="0" headerRowDxfId="5" dataDxfId="4">
  <autoFilter ref="A2:E21" xr:uid="{60606305-6EF0-4FAB-B6BC-AA7F377D76C9}"/>
  <tableColumns count="5">
    <tableColumn id="1" xr3:uid="{15827FBB-F268-425C-ACF6-02B6E5421E9F}" name="　　年数_x000a_点数"/>
    <tableColumn id="2" xr3:uid="{1AE65CAE-FBF4-4331-A002-DD8C7C439553}" name="1" dataDxfId="3"/>
    <tableColumn id="3" xr3:uid="{1405E0ED-8395-49FE-B398-A5C2E276E03C}" name="3" dataDxfId="2"/>
    <tableColumn id="4" xr3:uid="{488985D9-A200-4D23-8F1E-D16110C00E72}" name="5" dataDxfId="1"/>
    <tableColumn id="5" xr3:uid="{AE83E7EF-5EFE-4B7A-87AA-0975D421E792}" name="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Q15"/>
  <sheetViews>
    <sheetView tabSelected="1" workbookViewId="0">
      <selection activeCell="M8" sqref="M8"/>
    </sheetView>
  </sheetViews>
  <sheetFormatPr defaultRowHeight="13.5" x14ac:dyDescent="0.4"/>
  <cols>
    <col min="1" max="1" width="3.5" style="4" customWidth="1"/>
    <col min="2" max="2" width="9.5" style="4" customWidth="1"/>
    <col min="3" max="3" width="10.5" style="4" customWidth="1"/>
    <col min="4" max="4" width="13.125" style="4" customWidth="1"/>
    <col min="5" max="7" width="13.125" style="4" hidden="1" customWidth="1"/>
    <col min="8" max="8" width="18.75" style="4" bestFit="1" customWidth="1"/>
    <col min="9" max="9" width="13" style="4" customWidth="1"/>
    <col min="10" max="10" width="7.5" style="4" bestFit="1" customWidth="1"/>
    <col min="11" max="12" width="21.125" style="4" hidden="1" customWidth="1"/>
    <col min="13" max="13" width="12.5" style="4" customWidth="1"/>
    <col min="14" max="14" width="9" style="4"/>
    <col min="15" max="17" width="12.5" style="4" customWidth="1"/>
    <col min="18" max="16384" width="9" style="4"/>
  </cols>
  <sheetData>
    <row r="1" spans="2:17" ht="32.25" customHeight="1" x14ac:dyDescent="0.4">
      <c r="B1" s="5" t="s">
        <v>31</v>
      </c>
    </row>
    <row r="2" spans="2:17" ht="16.5" customHeight="1" thickBot="1" x14ac:dyDescent="0.45">
      <c r="B2" s="5"/>
    </row>
    <row r="3" spans="2:17" ht="30.75" customHeight="1" thickTop="1" x14ac:dyDescent="0.4">
      <c r="B3" s="6" t="s">
        <v>8</v>
      </c>
      <c r="F3" s="4" t="s">
        <v>0</v>
      </c>
      <c r="N3" s="27" t="s">
        <v>12</v>
      </c>
      <c r="O3" s="28"/>
      <c r="P3" s="28"/>
      <c r="Q3" s="29"/>
    </row>
    <row r="4" spans="2:17" ht="28.5" customHeight="1" x14ac:dyDescent="0.4">
      <c r="B4" s="4" t="s">
        <v>15</v>
      </c>
      <c r="C4" s="7"/>
      <c r="D4" s="4" t="s">
        <v>23</v>
      </c>
      <c r="F4" s="12" t="str">
        <f>IF($C$5&gt;=60,2,IF($C$5&gt;=50,1,IF($C$5&lt;40,"対象外",0)))</f>
        <v>対象外</v>
      </c>
      <c r="H4" s="4" t="s">
        <v>18</v>
      </c>
      <c r="I4" s="7"/>
      <c r="J4" s="4" t="s">
        <v>13</v>
      </c>
      <c r="K4" s="4" t="s">
        <v>7</v>
      </c>
      <c r="L4" s="4" t="str">
        <f>IF($I$4&gt;=6,5,IF($I$4&gt;=5.8,4,IF($I$4&gt;=5.6,2,IF($I$4="","空白あり",0))))</f>
        <v>空白あり</v>
      </c>
      <c r="N4" s="30"/>
      <c r="O4" s="31"/>
      <c r="P4" s="31"/>
      <c r="Q4" s="32"/>
    </row>
    <row r="5" spans="2:17" ht="28.5" customHeight="1" x14ac:dyDescent="0.4">
      <c r="B5" s="4" t="s">
        <v>14</v>
      </c>
      <c r="C5" s="7"/>
      <c r="D5" s="4" t="s">
        <v>3</v>
      </c>
      <c r="E5" s="4" t="s">
        <v>7</v>
      </c>
      <c r="F5" s="12" t="str">
        <f>IF($C$5&gt;=60,2,IF($C$5&gt;=50,1,IF($C$5&lt;40,"対象外",0)))</f>
        <v>対象外</v>
      </c>
      <c r="H5" s="4" t="s">
        <v>19</v>
      </c>
      <c r="I5" s="7"/>
      <c r="J5" s="4" t="s">
        <v>23</v>
      </c>
      <c r="K5" s="4" t="s">
        <v>6</v>
      </c>
      <c r="L5" s="4">
        <f>IF($I$5="あり",2,0)</f>
        <v>0</v>
      </c>
      <c r="M5" s="8"/>
      <c r="N5" s="9"/>
      <c r="O5" s="10">
        <v>1</v>
      </c>
      <c r="P5" s="10">
        <v>3</v>
      </c>
      <c r="Q5" s="11">
        <v>5</v>
      </c>
    </row>
    <row r="6" spans="2:17" ht="28.5" customHeight="1" x14ac:dyDescent="0.4">
      <c r="B6" s="4" t="s">
        <v>16</v>
      </c>
      <c r="C6" s="7"/>
      <c r="D6" s="4" t="s">
        <v>4</v>
      </c>
      <c r="E6" s="4" t="s">
        <v>7</v>
      </c>
      <c r="F6" s="12" t="s">
        <v>2</v>
      </c>
      <c r="G6" s="12"/>
      <c r="H6" s="4" t="s">
        <v>20</v>
      </c>
      <c r="I6" s="22"/>
      <c r="J6" s="4" t="s">
        <v>23</v>
      </c>
      <c r="K6" s="4" t="s">
        <v>6</v>
      </c>
      <c r="L6" s="4" t="str">
        <f>IF($I$6="(+++)以上",3,IF($I$6="(++)",3,IF($I$6="(+)",3,IF($I$6="(±)",2,IF($I$6="(－)",0,"空白あり")))))</f>
        <v>空白あり</v>
      </c>
      <c r="N6" s="39" t="s">
        <v>1</v>
      </c>
      <c r="O6" s="37" t="str">
        <f>IF($C$5="","",$C$5+1)</f>
        <v/>
      </c>
      <c r="P6" s="37" t="str">
        <f>IF($C$5="","",$C$5+3)</f>
        <v/>
      </c>
      <c r="Q6" s="35" t="str">
        <f>IF($C$5="","",$C$5+5)</f>
        <v/>
      </c>
    </row>
    <row r="7" spans="2:17" ht="28.5" customHeight="1" x14ac:dyDescent="0.4">
      <c r="B7" s="4" t="s">
        <v>17</v>
      </c>
      <c r="C7" s="7"/>
      <c r="D7" s="4" t="s">
        <v>5</v>
      </c>
      <c r="E7" s="4" t="s">
        <v>7</v>
      </c>
      <c r="F7" s="12" t="s">
        <v>2</v>
      </c>
      <c r="G7" s="12"/>
      <c r="H7" s="4" t="s">
        <v>21</v>
      </c>
      <c r="I7" s="7"/>
      <c r="J7" s="4" t="s">
        <v>27</v>
      </c>
      <c r="K7" s="4" t="s">
        <v>6</v>
      </c>
      <c r="L7" s="4">
        <f>IF($I$7="あり",2,0)</f>
        <v>0</v>
      </c>
      <c r="N7" s="40"/>
      <c r="O7" s="38"/>
      <c r="P7" s="38"/>
      <c r="Q7" s="36"/>
    </row>
    <row r="8" spans="2:17" ht="28.5" customHeight="1" x14ac:dyDescent="0.4">
      <c r="B8" s="4" t="s">
        <v>24</v>
      </c>
      <c r="C8" s="13" t="str">
        <f>IFERROR($C$7/($C$6/100)/($C$6/100),"")</f>
        <v/>
      </c>
      <c r="D8" s="4" t="s">
        <v>25</v>
      </c>
      <c r="E8" s="4" t="s">
        <v>9</v>
      </c>
      <c r="F8" s="4">
        <f>IF($C$8="",0,IF($C$8&gt;=23,2,IF($C$8&gt;=21,1,0)))</f>
        <v>0</v>
      </c>
      <c r="H8" s="4" t="s">
        <v>22</v>
      </c>
      <c r="I8" s="7"/>
      <c r="J8" s="4" t="s">
        <v>28</v>
      </c>
      <c r="K8" s="4" t="s">
        <v>6</v>
      </c>
      <c r="L8" s="4">
        <f>IF($I$8="あり",2,0)</f>
        <v>0</v>
      </c>
      <c r="N8" s="41" t="s">
        <v>11</v>
      </c>
      <c r="O8" s="34" t="str">
        <f>_xlfn.IFNA(VLOOKUP(計算シート!$I$10,確率!$A$3:$E$21,2),"")</f>
        <v/>
      </c>
      <c r="P8" s="34" t="str">
        <f>_xlfn.IFNA(VLOOKUP(計算シート!$I$10,確率!$A$3:$E$21,3),"")</f>
        <v/>
      </c>
      <c r="Q8" s="33" t="str">
        <f>_xlfn.IFNA(VLOOKUP(計算シート!$I$10,確率!$A$3:$E$21,4),"")</f>
        <v/>
      </c>
    </row>
    <row r="9" spans="2:17" ht="18" customHeight="1" x14ac:dyDescent="0.4">
      <c r="M9" s="23" t="s">
        <v>40</v>
      </c>
      <c r="N9" s="41"/>
      <c r="O9" s="34"/>
      <c r="P9" s="34"/>
      <c r="Q9" s="33"/>
    </row>
    <row r="10" spans="2:17" ht="28.5" customHeight="1" x14ac:dyDescent="0.15">
      <c r="H10" s="14" t="s">
        <v>10</v>
      </c>
      <c r="I10" s="15" t="str">
        <f>IF(C5="","",SUM(F5:F8,L4:L8))</f>
        <v/>
      </c>
      <c r="J10" s="16" t="s">
        <v>32</v>
      </c>
      <c r="M10" s="23"/>
      <c r="N10" s="41"/>
      <c r="O10" s="34"/>
      <c r="P10" s="34"/>
      <c r="Q10" s="33"/>
    </row>
    <row r="11" spans="2:17" ht="59.25" customHeight="1" thickBot="1" x14ac:dyDescent="0.45">
      <c r="N11" s="21" t="s">
        <v>39</v>
      </c>
      <c r="O11" s="24" t="str">
        <f>IF(AND(Q8&gt;0,Q8&lt;20),"これまでの健康づくりを続けましょう",IF(AND(Q8&gt;=20,Q8&lt;40),"生活習慣を振り返りましょう",IF(AND(Q8&gt;=40,Q8&lt;60),"要注意！",IF(AND(Q8&gt;=60,Q8&lt;80),"早く改善を！",IF(AND(Q8&gt;=80,Q8&lt;=100),"緊急アラーム！","数値不足のため計算できません")))))</f>
        <v>数値不足のため計算できません</v>
      </c>
      <c r="P11" s="25"/>
      <c r="Q11" s="26"/>
    </row>
    <row r="12" spans="2:17" ht="23.25" customHeight="1" thickTop="1" x14ac:dyDescent="0.4">
      <c r="B12" s="17" t="s">
        <v>26</v>
      </c>
      <c r="O12" s="20"/>
    </row>
    <row r="13" spans="2:17" ht="23.25" customHeight="1" x14ac:dyDescent="0.4">
      <c r="B13" s="18" t="s">
        <v>38</v>
      </c>
    </row>
    <row r="14" spans="2:17" ht="23.25" customHeight="1" x14ac:dyDescent="0.4">
      <c r="G14" s="18"/>
    </row>
    <row r="15" spans="2:17" ht="21.75" customHeight="1" x14ac:dyDescent="0.4">
      <c r="G15" s="18" t="s">
        <v>37</v>
      </c>
      <c r="L15" s="19"/>
    </row>
  </sheetData>
  <mergeCells count="11">
    <mergeCell ref="M9:M10"/>
    <mergeCell ref="O11:Q11"/>
    <mergeCell ref="N3:Q4"/>
    <mergeCell ref="Q8:Q10"/>
    <mergeCell ref="P8:P10"/>
    <mergeCell ref="O8:O10"/>
    <mergeCell ref="Q6:Q7"/>
    <mergeCell ref="P6:P7"/>
    <mergeCell ref="O6:O7"/>
    <mergeCell ref="N6:N7"/>
    <mergeCell ref="N8:N10"/>
  </mergeCells>
  <phoneticPr fontId="1"/>
  <conditionalFormatting sqref="O11:Q11">
    <cfRule type="containsText" dxfId="10" priority="1" operator="containsText" text="緊急アラーム">
      <formula>NOT(ISERROR(SEARCH("緊急アラーム",O11)))</formula>
    </cfRule>
    <cfRule type="containsText" dxfId="9" priority="2" operator="containsText" text="早く改善を">
      <formula>NOT(ISERROR(SEARCH("早く改善を",O11)))</formula>
    </cfRule>
    <cfRule type="containsText" dxfId="8" priority="3" operator="containsText" text="要注意">
      <formula>NOT(ISERROR(SEARCH("要注意",O11)))</formula>
    </cfRule>
    <cfRule type="containsText" dxfId="7" priority="4" operator="containsText" text="生活習慣を振り返りましょう">
      <formula>NOT(ISERROR(SEARCH("生活習慣を振り返りましょう",O11)))</formula>
    </cfRule>
    <cfRule type="containsText" dxfId="6" priority="5" operator="containsText" text="これまでの健康づくりを続けましょう">
      <formula>NOT(ISERROR(SEARCH("これまでの健康づくりを続けましょう",O11)))</formula>
    </cfRule>
  </conditionalFormatting>
  <dataValidations count="4">
    <dataValidation type="list" allowBlank="1" showInputMessage="1" showErrorMessage="1" sqref="I5 I7:I8" xr:uid="{00000000-0002-0000-0200-000000000000}">
      <formula1>"なし,あり"</formula1>
    </dataValidation>
    <dataValidation type="list" allowBlank="1" showInputMessage="1" showErrorMessage="1" sqref="C4" xr:uid="{00000000-0002-0000-0200-000001000000}">
      <formula1>"男性,女性"</formula1>
    </dataValidation>
    <dataValidation type="list" allowBlank="1" showInputMessage="1" sqref="I6" xr:uid="{00000000-0002-0000-0200-000002000000}">
      <formula1>"(－),(±),(+),(++),(+++)以上"</formula1>
    </dataValidation>
    <dataValidation type="whole" errorStyle="warning" allowBlank="1" showInputMessage="1" showErrorMessage="1" error="40~74歳対象です。" sqref="C5" xr:uid="{00000000-0002-0000-0200-000003000000}">
      <formula1>40</formula1>
      <formula2>75</formula2>
    </dataValidation>
  </dataValidation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667E3-D3FA-4474-92ED-E76C74A4B37E}">
  <sheetPr codeName="Sheet2"/>
  <dimension ref="A1:AL21"/>
  <sheetViews>
    <sheetView workbookViewId="0">
      <selection activeCell="A3" sqref="A3"/>
    </sheetView>
  </sheetViews>
  <sheetFormatPr defaultRowHeight="18.75" x14ac:dyDescent="0.4"/>
  <sheetData>
    <row r="1" spans="1:38" x14ac:dyDescent="0.4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8" ht="37.5" x14ac:dyDescent="0.4">
      <c r="A2" s="3" t="s">
        <v>30</v>
      </c>
      <c r="B2" s="2" t="s">
        <v>33</v>
      </c>
      <c r="C2" s="2" t="s">
        <v>34</v>
      </c>
      <c r="D2" s="2" t="s">
        <v>35</v>
      </c>
      <c r="E2" s="2" t="s">
        <v>36</v>
      </c>
    </row>
    <row r="3" spans="1:38" x14ac:dyDescent="0.4">
      <c r="A3" s="2">
        <v>0</v>
      </c>
      <c r="B3" s="1">
        <v>1.0149999999999992</v>
      </c>
      <c r="C3" s="1">
        <v>2.898999999999996</v>
      </c>
      <c r="D3" s="1">
        <v>4.8560000000000052</v>
      </c>
      <c r="E3" s="1">
        <v>10.297000000000001</v>
      </c>
    </row>
    <row r="4" spans="1:38" x14ac:dyDescent="0.4">
      <c r="A4">
        <v>1</v>
      </c>
      <c r="B4" s="1">
        <v>1.3842021994770803</v>
      </c>
      <c r="C4" s="1">
        <v>3.9397183340940112</v>
      </c>
      <c r="D4" s="1">
        <v>6.5750868916842231</v>
      </c>
      <c r="E4" s="1">
        <v>13.797359343900217</v>
      </c>
    </row>
    <row r="5" spans="1:38" x14ac:dyDescent="0.4">
      <c r="A5">
        <v>2</v>
      </c>
      <c r="B5" s="1">
        <v>1.8864148929760738</v>
      </c>
      <c r="C5" s="1">
        <v>5.3436352085311505</v>
      </c>
      <c r="D5" s="1">
        <v>8.8737608279696349</v>
      </c>
      <c r="E5" s="1">
        <v>18.36012811219334</v>
      </c>
    </row>
    <row r="6" spans="1:38" x14ac:dyDescent="0.4">
      <c r="A6">
        <v>3</v>
      </c>
      <c r="B6" s="1">
        <v>2.5684519272761275</v>
      </c>
      <c r="C6" s="1">
        <v>7.2286858764874946</v>
      </c>
      <c r="D6" s="1">
        <v>11.923267993008867</v>
      </c>
      <c r="E6" s="1">
        <v>24.206336818606534</v>
      </c>
    </row>
    <row r="7" spans="1:38" x14ac:dyDescent="0.4">
      <c r="A7">
        <v>4</v>
      </c>
      <c r="B7" s="1">
        <v>3.4926554904317841</v>
      </c>
      <c r="C7" s="1">
        <v>9.7436777605177873</v>
      </c>
      <c r="D7" s="1">
        <v>15.9254936875727</v>
      </c>
      <c r="E7" s="1">
        <v>31.523197466063934</v>
      </c>
    </row>
    <row r="8" spans="1:38" x14ac:dyDescent="0.4">
      <c r="A8">
        <v>5</v>
      </c>
      <c r="B8" s="1">
        <v>4.741231685345304</v>
      </c>
      <c r="C8" s="1">
        <v>13.07004065062981</v>
      </c>
      <c r="D8" s="1">
        <v>21.101359017611919</v>
      </c>
      <c r="E8" s="1">
        <v>40.392010266474962</v>
      </c>
    </row>
    <row r="9" spans="1:38" x14ac:dyDescent="0.4">
      <c r="A9">
        <v>6</v>
      </c>
      <c r="B9" s="1">
        <v>6.4210791620815444</v>
      </c>
      <c r="C9" s="1">
        <v>17.417546006045491</v>
      </c>
      <c r="D9" s="1">
        <v>27.661919142656799</v>
      </c>
      <c r="E9" s="1">
        <v>50.68256777632898</v>
      </c>
    </row>
    <row r="10" spans="1:38" x14ac:dyDescent="0.4">
      <c r="A10">
        <v>7</v>
      </c>
      <c r="B10" s="1">
        <v>8.6684567277679587</v>
      </c>
      <c r="C10" s="1">
        <v>23.00819503028476</v>
      </c>
      <c r="D10" s="1">
        <v>35.752781563118916</v>
      </c>
      <c r="E10" s="1">
        <v>61.932952871586537</v>
      </c>
    </row>
    <row r="11" spans="1:38" x14ac:dyDescent="0.4">
      <c r="A11">
        <v>8</v>
      </c>
      <c r="B11" s="1">
        <v>11.652037975163832</v>
      </c>
      <c r="C11" s="1">
        <v>30.039950485177759</v>
      </c>
      <c r="D11" s="1">
        <v>45.364736813304539</v>
      </c>
      <c r="E11" s="1">
        <v>73.275597704256555</v>
      </c>
    </row>
    <row r="12" spans="1:38" x14ac:dyDescent="0.4">
      <c r="A12">
        <v>9</v>
      </c>
      <c r="B12" s="1">
        <v>15.571554292265166</v>
      </c>
      <c r="C12" s="1">
        <v>38.62096584018385</v>
      </c>
      <c r="D12" s="1">
        <v>56.216377185635302</v>
      </c>
      <c r="E12" s="1">
        <v>83.518779166195941</v>
      </c>
    </row>
    <row r="13" spans="1:38" x14ac:dyDescent="0.4">
      <c r="A13">
        <v>10</v>
      </c>
      <c r="B13" s="1">
        <v>20.647195934511554</v>
      </c>
      <c r="C13" s="1">
        <v>48.669719725177508</v>
      </c>
      <c r="D13" s="1">
        <v>67.646052060627554</v>
      </c>
      <c r="E13" s="1">
        <v>91.485103211011221</v>
      </c>
    </row>
    <row r="14" spans="1:38" x14ac:dyDescent="0.4">
      <c r="A14">
        <v>11</v>
      </c>
      <c r="B14" s="1">
        <v>27.092398262201765</v>
      </c>
      <c r="C14" s="1">
        <v>59.794449432120587</v>
      </c>
      <c r="D14" s="1">
        <v>78.599796559631685</v>
      </c>
      <c r="E14" s="1">
        <v>96.546071133371981</v>
      </c>
    </row>
    <row r="15" spans="1:38" x14ac:dyDescent="0.4">
      <c r="A15">
        <v>12</v>
      </c>
      <c r="B15" s="1">
        <v>35.060687643479604</v>
      </c>
      <c r="C15" s="1">
        <v>71.203519137199351</v>
      </c>
      <c r="D15" s="1">
        <v>87.833776383790351</v>
      </c>
      <c r="E15" s="1">
        <v>98.993276334820138</v>
      </c>
    </row>
    <row r="16" spans="1:38" x14ac:dyDescent="0.4">
      <c r="A16">
        <v>13</v>
      </c>
      <c r="B16" s="1">
        <v>44.559022472130479</v>
      </c>
      <c r="C16" s="1">
        <v>81.748433672188625</v>
      </c>
      <c r="D16" s="1">
        <v>94.375857612864294</v>
      </c>
      <c r="E16" s="1">
        <v>99.81319278039544</v>
      </c>
    </row>
    <row r="17" spans="1:5" x14ac:dyDescent="0.4">
      <c r="A17">
        <v>14</v>
      </c>
      <c r="B17" s="1">
        <v>55.331809992759126</v>
      </c>
      <c r="C17" s="1">
        <v>90.211395128543316</v>
      </c>
      <c r="D17" s="1">
        <v>98.040195331255816</v>
      </c>
      <c r="E17" s="1">
        <v>99.981296243064207</v>
      </c>
    </row>
    <row r="18" spans="1:5" x14ac:dyDescent="0.4">
      <c r="A18">
        <v>15</v>
      </c>
      <c r="B18" s="1">
        <v>66.749682864601695</v>
      </c>
      <c r="C18" s="1">
        <v>95.821402004083353</v>
      </c>
      <c r="D18" s="1">
        <v>99.535842722934433</v>
      </c>
      <c r="E18" s="1">
        <v>99.999193937411604</v>
      </c>
    </row>
    <row r="19" spans="1:5" x14ac:dyDescent="0.4">
      <c r="A19">
        <v>16</v>
      </c>
      <c r="B19" s="1">
        <v>77.785643179424383</v>
      </c>
      <c r="C19" s="1">
        <v>98.69405143279306</v>
      </c>
      <c r="D19" s="1">
        <v>99.935138815215694</v>
      </c>
      <c r="E19" s="1">
        <v>99.999989019657676</v>
      </c>
    </row>
    <row r="20" spans="1:5" x14ac:dyDescent="0.4">
      <c r="A20">
        <v>17</v>
      </c>
      <c r="B20" s="1">
        <v>87.197011423154308</v>
      </c>
      <c r="C20" s="1">
        <v>99.733433139900001</v>
      </c>
      <c r="D20" s="1">
        <v>99.995591989453814</v>
      </c>
      <c r="E20" s="1">
        <v>99.999999968993407</v>
      </c>
    </row>
    <row r="21" spans="1:5" x14ac:dyDescent="0.4">
      <c r="A21">
        <v>18</v>
      </c>
      <c r="B21" s="1">
        <v>93.969861860585382</v>
      </c>
      <c r="C21" s="1">
        <v>99.969598059299855</v>
      </c>
      <c r="D21" s="1">
        <v>99.999888116375573</v>
      </c>
      <c r="E21" s="1">
        <v>99.999999999989797</v>
      </c>
    </row>
  </sheetData>
  <sheetProtection sheet="1" objects="1" scenarios="1"/>
  <mergeCells count="1">
    <mergeCell ref="A1:AL1"/>
  </mergeCells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計算シート</vt:lpstr>
      <vt:lpstr>確率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孫智超</dc:creator>
  <cp:lastModifiedBy>Administrator</cp:lastModifiedBy>
  <cp:lastPrinted>2023-07-05T07:09:46Z</cp:lastPrinted>
  <dcterms:created xsi:type="dcterms:W3CDTF">2022-11-02T05:57:08Z</dcterms:created>
  <dcterms:modified xsi:type="dcterms:W3CDTF">2023-10-19T06:11:32Z</dcterms:modified>
</cp:coreProperties>
</file>