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09 処遇改善関係\R6\介護HP\"/>
    </mc:Choice>
  </mc:AlternateContent>
  <xr:revisionPtr revIDLastSave="0" documentId="13_ncr:1_{3989AEEC-5921-4615-9766-8C632A45E07C}" xr6:coauthVersionLast="36" xr6:coauthVersionMax="47" xr10:uidLastSave="{00000000-0000-0000-0000-000000000000}"/>
  <bookViews>
    <workbookView xWindow="30210" yWindow="360" windowWidth="26910" windowHeight="1498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BF1" i="39"/>
  <c r="AS1" i="39"/>
  <c r="V8" i="39" s="1"/>
  <c r="AI1" i="39"/>
  <c r="CI2" i="39" s="1"/>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<sst xmlns="http://schemas.openxmlformats.org/spreadsheetml/2006/main" count="6878" uniqueCount="2438">
  <si>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</si>
  <si>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</si>
  <si>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</si>
  <si>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</si>
  <si>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</si>
  <si>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</si>
  <si>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</si>
  <si>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</si>
  <si>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</si>
  <si>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</si>
  <si>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</si>
  <si>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</si>
  <si>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</si>
  <si>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</si>
  <si>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</si>
  <si>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</si>
  <si>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</si>
  <si>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</si>
  <si>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</si>
  <si>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</si>
  <si>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</si>
  <si>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</si>
  <si>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</si>
  <si>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</si>
  <si>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</si>
  <si>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</si>
  <si>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</si>
  <si>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</si>
  <si>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</si>
  <si>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</si>
  <si>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</si>
  <si>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</si>
  <si>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</si>
  <si>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</si>
  <si>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</si>
  <si>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</si>
  <si>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</si>
  <si>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</si>
  <si>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</si>
  <si>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</si>
  <si>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</si>
  <si>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</si>
  <si>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</si>
  <si>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</si>
  <si>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</si>
  <si>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</si>
  <si>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</si>
  <si>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</si>
  <si>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</si>
  <si>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</si>
  <si>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</si>
  <si>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</si>
  <si>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</si>
  <si>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</si>
  <si>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</si>
  <si>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</si>
  <si>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</si>
  <si>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</si>
  <si>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</si>
  <si>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</si>
  <si>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</si>
  <si>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</si>
  <si>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</si>
  <si>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</si>
  <si>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</si>
  <si>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</si>
  <si>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</si>
  <si>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</si>
  <si>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</si>
  <si>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</si>
  <si>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</si>
  <si>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</si>
  <si>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</si>
  <si>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</si>
  <si>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</si>
  <si>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</si>
  <si>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</si>
  <si>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</si>
  <si>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</si>
  <si>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</si>
  <si>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</si>
  <si>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</si>
  <si>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</si>
  <si>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</si>
  <si>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</si>
  <si>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</si>
  <si>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</si>
  <si>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</si>
  <si>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</si>
  <si>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</si>
  <si>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</si>
  <si>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</si>
  <si>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</si>
  <si>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</si>
  <si>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</si>
  <si>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</si>
  <si>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</si>
  <si>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</si>
  <si>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</si>
  <si>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</si>
  <si>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</si>
  <si>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</si>
  <si>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</si>
  <si>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</si>
  <si>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</si>
  <si>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</si>
  <si>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</si>
  <si>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</si>
  <si>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</si>
  <si>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</si>
  <si>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</si>
  <si>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</si>
  <si>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</si>
  <si>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</si>
  <si>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</si>
  <si>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</si>
  <si>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</si>
  <si>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</si>
  <si>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</si>
  <si>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</si>
  <si>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</si>
  <si>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</si>
  <si>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</si>
  <si>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</si>
  <si>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</si>
  <si>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</si>
  <si>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</si>
  <si>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</si>
  <si>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</si>
  <si>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</si>
  <si>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</si>
  <si>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</si>
  <si>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</si>
  <si>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</si>
  <si>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</si>
  <si>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</si>
  <si>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</si>
  <si>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</si>
  <si>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</si>
  <si>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</si>
  <si>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</si>
  <si>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</si>
  <si>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</si>
  <si>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</si>
  <si>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</si>
  <si>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</si>
  <si>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</si>
  <si>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</si>
  <si>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</si>
  <si>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</si>
  <si>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</si>
  <si>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</si>
  <si>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</si>
  <si>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</si>
  <si>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</si>
  <si>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</si>
  <si>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</si>
  <si>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</si>
  <si>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</si>
  <si>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</si>
  <si>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</si>
  <si>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</si>
  <si>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</si>
  <si>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</si>
  <si>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</si>
  <si>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</si>
  <si>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</si>
  <si>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</si>
  <si>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</si>
  <si>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</si>
  <si>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</si>
  <si>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</si>
  <si>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</si>
  <si>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</si>
  <si>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</si>
  <si>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</si>
  <si>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</si>
  <si>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</si>
  <si>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</si>
  <si>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</si>
  <si>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</si>
  <si>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</si>
  <si>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</si>
  <si>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</si>
  <si>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</si>
  <si>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</si>
  <si>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</si>
  <si>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</si>
  <si>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</si>
  <si>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</si>
  <si>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</si>
  <si>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</si>
  <si>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</si>
  <si>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</si>
  <si>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</si>
  <si>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</si>
  <si>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</si>
  <si>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</si>
  <si>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</si>
  <si>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</si>
  <si>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</si>
  <si>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</si>
  <si>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</si>
  <si>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</si>
  <si>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</si>
  <si>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</si>
  <si>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</si>
  <si>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</si>
  <si>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</si>
  <si>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</si>
  <si>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</si>
  <si>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</si>
  <si>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</si>
  <si>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</si>
  <si>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</si>
  <si>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</si>
  <si>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</si>
  <si>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</si>
  <si>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</si>
  <si>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</si>
  <si>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</si>
  <si>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</si>
  <si>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</si>
  <si>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</si>
  <si>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</si>
  <si>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</si>
  <si>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</si>
  <si>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</si>
  <si>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</si>
  <si>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</si>
  <si>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</si>
  <si>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</si>
  <si>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</si>
  <si>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</si>
  <si>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</si>
  <si>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</si>
  <si>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</si>
  <si>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</si>
  <si>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</si>
  <si>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</si>
  <si>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</si>
  <si>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</si>
  <si>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</si>
  <si>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</si>
  <si>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</si>
  <si>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</si>
  <si>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</si>
  <si>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</si>
  <si>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</si>
  <si>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</si>
  <si>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</si>
  <si>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</si>
  <si>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</si>
  <si>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</si>
  <si>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</si>
  <si>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</si>
  <si>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</si>
  <si>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</si>
  <si>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</si>
  <si>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</si>
  <si>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</si>
  <si>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</si>
  <si>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</si>
  <si>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</si>
  <si>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</si>
  <si>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</si>
  <si>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</si>
  <si>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</si>
  <si>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</si>
  <si>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</si>
  <si>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</si>
  <si>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</si>
  <si>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</si>
  <si>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</si>
  <si>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</si>
  <si>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</si>
  <si>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</si>
  <si>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</si>
  <si>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</si>
  <si>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</si>
  <si>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</si>
  <si>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</si>
  <si>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</si>
  <si>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</si>
  <si>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</si>
  <si>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</si>
  <si>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</si>
  <si>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</si>
  <si>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</si>
  <si>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</si>
  <si>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</si>
  <si>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</si>
  <si>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</si>
  <si>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</si>
  <si>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</si>
  <si>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</si>
  <si>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</si>
  <si>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</si>
  <si>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</si>
  <si>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</si>
  <si>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</si>
  <si>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</si>
  <si>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</si>
  <si>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</si>
  <si>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</si>
  <si>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</si>
  <si>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</si>
  <si>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</si>
  <si>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</si>
  <si>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</si>
  <si>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</si>
  <si>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</si>
  <si>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</si>
  <si>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</si>
  <si>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</si>
  <si>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</si>
  <si>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</si>
  <si>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</si>
  <si>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</si>
  <si>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</si>
  <si>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</si>
  <si>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</si>
  <si>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</si>
  <si>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</si>
  <si>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</si>
  <si>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</si>
  <si>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</si>
  <si>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</si>
  <si>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</si>
  <si>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</si>
  <si>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</si>
  <si>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</si>
  <si>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</si>
  <si>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</si>
  <si>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</si>
  <si>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</si>
  <si>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</si>
  <si>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</si>
  <si>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</si>
  <si>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</si>
  <si>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</si>
  <si>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</si>
  <si>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</si>
  <si>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</si>
  <si>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</si>
  <si>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</si>
  <si>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</si>
  <si>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</si>
  <si>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</si>
  <si>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</si>
  <si>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</si>
  <si>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</si>
  <si>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</si>
  <si>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</si>
  <si>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</si>
  <si>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</si>
  <si>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</si>
  <si>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</si>
  <si>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</si>
  <si>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</si>
  <si>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</si>
  <si>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</si>
  <si>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</si>
  <si>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</si>
  <si>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</si>
  <si>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</si>
  <si>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</si>
  <si>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</si>
  <si>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</si>
  <si>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</si>
  <si>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</si>
  <si>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</si>
  <si>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</si>
  <si>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</si>
  <si>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</si>
  <si>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</si>
  <si>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</si>
  <si>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</si>
  <si>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</si>
  <si>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</si>
  <si>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</si>
  <si>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</si>
  <si>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</si>
  <si>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</si>
  <si>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</si>
  <si>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</si>
  <si>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</si>
  <si>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</si>
  <si>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</si>
  <si>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</si>
  <si>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</si>
  <si>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</si>
  <si>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</si>
  <si>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</si>
  <si>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</si>
  <si>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</si>
  <si>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</si>
  <si>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</si>
  <si>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</si>
  <si>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</si>
  <si>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</si>
  <si>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</si>
  <si>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</si>
  <si>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</si>
  <si>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</si>
  <si>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</si>
  <si>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</si>
  <si>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</si>
  <si>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</si>
  <si>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</si>
  <si>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</si>
  <si>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</si>
  <si>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</si>
  <si>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</si>
  <si>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</si>
  <si>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</si>
  <si>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</si>
  <si>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</si>
  <si>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</si>
  <si>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</si>
  <si>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</si>
  <si>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</si>
  <si>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</si>
  <si>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</si>
  <si>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</si>
  <si>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</si>
  <si>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</si>
  <si>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</si>
  <si>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</si>
  <si>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</si>
  <si>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</si>
  <si>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</si>
  <si>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</si>
  <si>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</si>
  <si>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</si>
  <si>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</si>
  <si>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</si>
  <si>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</si>
  <si>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</si>
  <si>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</si>
  <si>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</si>
  <si>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</si>
  <si>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</si>
  <si>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</si>
  <si>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</si>
  <si>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</si>
  <si>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</si>
  <si>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</si>
  <si>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</si>
  <si>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</si>
  <si>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</si>
  <si>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</si>
  <si>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</si>
  <si>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</si>
  <si>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</si>
  <si>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</si>
  <si>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</si>
  <si>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</si>
  <si>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</si>
  <si>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</si>
  <si>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</si>
  <si>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</si>
  <si>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</si>
  <si>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</si>
  <si>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</si>
  <si>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</si>
  <si>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</si>
  <si>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</si>
  <si>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</si>
  <si>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</si>
  <si>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</si>
  <si>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</si>
  <si>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</si>
  <si>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</si>
  <si>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</si>
  <si>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</si>
  <si>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</si>
  <si>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</si>
  <si>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</si>
  <si>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</si>
  <si>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</si>
  <si>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</si>
  <si>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</si>
  <si>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</si>
  <si>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</si>
  <si>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</si>
  <si>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</si>
  <si>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</si>
  <si>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</si>
  <si>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</si>
  <si>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</si>
  <si>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</si>
  <si>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</si>
  <si>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</si>
  <si>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</si>
  <si>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</si>
  <si>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</si>
  <si>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</si>
  <si>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</si>
  <si>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</si>
  <si>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</si>
  <si>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</si>
  <si>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</si>
  <si>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</si>
  <si>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</si>
  <si>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</si>
  <si>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</si>
  <si>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</si>
  <si>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</si>
  <si>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</si>
  <si>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</si>
  <si>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</si>
  <si>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</si>
  <si>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</si>
  <si>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</si>
  <si>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</si>
  <si>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</si>
  <si>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</si>
  <si>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</si>
  <si>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</si>
  <si>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</si>
  <si>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</si>
  <si>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</si>
  <si>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</si>
  <si>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</si>
  <si>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</si>
  <si>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</si>
  <si>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</si>
  <si>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</si>
  <si>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</si>
  <si>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</si>
  <si>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</si>
  <si>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</si>
  <si>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</si>
  <si>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</si>
  <si>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</si>
  <si>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</si>
  <si>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</si>
  <si>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</si>
  <si>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</si>
  <si>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</si>
  <si>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</si>
  <si>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</si>
  <si>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</si>
  <si>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</si>
  <si>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</si>
  <si>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</si>
  <si>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</si>
  <si>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</si>
  <si>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</si>
  <si>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</si>
  <si>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</si>
  <si>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</si>
  <si>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</si>
  <si>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</si>
  <si>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</si>
  <si>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</si>
  <si>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</si>
  <si>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</si>
  <si>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</si>
  <si>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</si>
  <si>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</si>
  <si>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</si>
  <si>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</si>
  <si>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</si>
  <si>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</si>
  <si>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</si>
  <si>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</si>
  <si>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</si>
  <si>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</si>
  <si>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</si>
  <si>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</si>
  <si>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</si>
  <si>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</si>
  <si>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</si>
  <si>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</si>
  <si>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</si>
  <si>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</si>
  <si>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</si>
  <si>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</si>
  <si>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</si>
  <si>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</si>
  <si>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</si>
  <si>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</si>
  <si>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</si>
  <si>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</si>
  <si>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</si>
  <si>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</si>
  <si>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</si>
  <si>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</si>
  <si>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</si>
  <si>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</si>
  <si>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</si>
  <si>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</si>
  <si>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</si>
  <si>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</si>
  <si>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</si>
  <si>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</si>
  <si>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</si>
  <si>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</si>
  <si>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</si>
  <si>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</si>
  <si>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</si>
  <si>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</si>
  <si>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</si>
  <si>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</si>
  <si>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</si>
  <si>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</si>
  <si>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</si>
  <si>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</si>
  <si>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</si>
  <si>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</si>
  <si>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</si>
  <si>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</si>
  <si>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</si>
  <si>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</si>
  <si>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</si>
  <si>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</si>
  <si>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</si>
  <si>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</si>
  <si>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</si>
  <si>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</si>
  <si>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</si>
  <si>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</si>
  <si>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</si>
  <si>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</si>
  <si>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</si>
  <si>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</si>
  <si>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</si>
  <si>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</si>
  <si>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</si>
  <si>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</si>
  <si>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</si>
  <si>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</si>
  <si>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</si>
  <si>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</si>
  <si>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</si>
  <si>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</si>
  <si>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</si>
  <si>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</si>
  <si>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</si>
  <si>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</si>
  <si>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</si>
  <si>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</si>
  <si>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</si>
  <si>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</si>
  <si>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</si>
  <si>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</si>
  <si>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</si>
  <si>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</si>
  <si>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</si>
  <si>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</si>
  <si>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</si>
  <si>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</si>
  <si>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</si>
  <si>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</si>
  <si>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</si>
  <si>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</si>
  <si>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</si>
  <si>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</si>
  <si>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</si>
  <si>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</si>
  <si>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</si>
  <si>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</si>
  <si>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</si>
  <si>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</si>
  <si>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</si>
  <si>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</si>
  <si>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</si>
  <si>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</si>
  <si>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</si>
  <si>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</si>
  <si>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</si>
  <si>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</si>
  <si>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</si>
  <si>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</si>
  <si>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</si>
  <si>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</si>
  <si>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</si>
  <si>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</si>
  <si>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</si>
  <si>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</si>
  <si>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</si>
  <si>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</si>
  <si>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</si>
  <si>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</si>
  <si>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</si>
  <si>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</si>
  <si>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</si>
  <si>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</si>
  <si>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</si>
  <si>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</si>
  <si>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</si>
  <si>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</si>
  <si>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</si>
  <si>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</si>
  <si>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</si>
  <si>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</si>
  <si>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</si>
  <si>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</si>
  <si>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</si>
  <si>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</si>
  <si>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</si>
  <si>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</si>
  <si>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</si>
  <si>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</si>
  <si>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</si>
  <si>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</si>
  <si>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</si>
  <si>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</si>
  <si>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</si>
  <si>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</si>
  <si>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</si>
  <si>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</si>
  <si>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</si>
  <si>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</si>
  <si>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</si>
  <si>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</si>
  <si>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</si>
  <si>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</si>
  <si>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</si>
  <si>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</si>
  <si>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</si>
  <si>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</si>
  <si>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</si>
  <si>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</si>
  <si>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</si>
  <si>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</si>
  <si>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</si>
  <si>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</si>
  <si>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</si>
  <si>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</si>
  <si>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</si>
  <si>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</si>
  <si>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</si>
  <si>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</si>
  <si>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</si>
  <si>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</si>
  <si>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</si>
  <si>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</si>
  <si>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</si>
  <si>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</si>
  <si>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</si>
  <si>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</si>
  <si>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</si>
  <si>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</si>
  <si>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</si>
  <si>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</si>
  <si>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</si>
  <si>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</si>
  <si>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</si>
  <si>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</si>
  <si>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</si>
  <si>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</si>
  <si>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</si>
  <si>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</si>
  <si>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</si>
  <si>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</si>
  <si>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</si>
  <si>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</si>
  <si>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</si>
  <si>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</si>
  <si>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</si>
  <si>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</si>
  <si>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</si>
  <si>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</si>
  <si>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</si>
  <si>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</si>
  <si>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</si>
  <si>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</si>
  <si>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</si>
  <si>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</si>
  <si>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</si>
  <si>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</si>
  <si>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</si>
  <si>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</si>
  <si>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</si>
  <si>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</si>
  <si>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</si>
  <si>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</si>
  <si>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</si>
  <si>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</si>
  <si>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</si>
  <si>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</si>
  <si>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</si>
  <si>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</si>
  <si>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</si>
  <si>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</si>
  <si>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</si>
  <si>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</si>
  <si>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</si>
  <si>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</si>
  <si>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</si>
  <si>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</si>
  <si>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</si>
  <si>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</si>
  <si>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</si>
  <si>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</si>
  <si>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</si>
  <si>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</si>
  <si>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</si>
  <si>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</si>
  <si>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</si>
  <si>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</si>
  <si>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</si>
  <si>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</si>
  <si>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</si>
  <si>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</si>
  <si>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</si>
  <si>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</si>
  <si>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</si>
  <si>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</si>
  <si>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</si>
  <si>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</si>
  <si>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</si>
  <si>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</si>
  <si>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</si>
  <si>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</si>
  <si>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</si>
  <si>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</si>
  <si>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</si>
  <si>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</si>
  <si>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</si>
  <si>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</si>
  <si>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</si>
  <si>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</si>
  <si>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</si>
  <si>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</si>
  <si>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</si>
  <si>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</si>
  <si>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</si>
  <si>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</si>
  <si>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</si>
  <si>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</si>
  <si>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</si>
  <si>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</si>
  <si>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</si>
  <si>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</si>
  <si>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</si>
  <si>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</si>
  <si>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</si>
  <si>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</si>
  <si>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</si>
  <si>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</si>
  <si>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</si>
  <si>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</si>
  <si>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</si>
  <si>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</si>
  <si>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</si>
  <si>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</si>
  <si>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</si>
  <si>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</si>
  <si>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</si>
  <si>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</si>
  <si>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</si>
  <si>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</si>
  <si>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</si>
  <si>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</si>
  <si>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</si>
  <si>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</si>
  <si>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</si>
  <si>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</si>
  <si>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</si>
  <si>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</si>
  <si>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</si>
  <si>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</si>
  <si>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</si>
  <si>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</si>
  <si>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</si>
  <si>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</si>
  <si>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</si>
  <si>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</si>
  <si>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</si>
  <si>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</si>
  <si>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</si>
  <si>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</si>
  <si>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</si>
  <si>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</si>
  <si>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</si>
  <si>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</si>
  <si>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</si>
  <si>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</si>
  <si>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</si>
  <si>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</si>
  <si>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</si>
  <si>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</si>
  <si>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</si>
  <si>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</si>
  <si>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</si>
  <si>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</si>
  <si>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</si>
  <si>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</si>
  <si>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</si>
  <si>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</si>
  <si>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</si>
  <si>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</si>
  <si>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</si>
  <si>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</si>
  <si>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</si>
  <si>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</si>
  <si>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</si>
  <si>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</si>
  <si>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</si>
  <si>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</si>
  <si>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</si>
  <si>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</si>
  <si>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</si>
  <si>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</si>
  <si>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</si>
  <si>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</si>
  <si>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</si>
  <si>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</si>
  <si>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</si>
  <si>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</si>
  <si>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</si>
  <si>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</si>
  <si>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</si>
  <si>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</si>
  <si>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</si>
  <si>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</si>
  <si>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</si>
  <si>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</si>
  <si>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</si>
  <si>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</si>
  <si>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</si>
  <si>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</si>
  <si>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</si>
  <si>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</si>
  <si>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</si>
  <si>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</si>
  <si>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</si>
  <si>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</si>
  <si>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</si>
  <si>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</si>
  <si>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</si>
  <si>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</si>
  <si>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</si>
  <si>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</si>
  <si>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</si>
  <si>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</si>
  <si>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</si>
  <si>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</si>
  <si>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</si>
  <si>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</si>
  <si>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</si>
  <si>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</si>
  <si>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</si>
  <si>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</si>
  <si>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</si>
  <si>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</si>
  <si>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</si>
  <si>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</si>
  <si>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</si>
  <si>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</si>
  <si>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</si>
  <si>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</si>
  <si>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</si>
  <si>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</si>
  <si>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</si>
  <si>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</si>
  <si>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</si>
  <si>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</si>
  <si>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</si>
  <si>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</si>
  <si>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</si>
  <si>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</si>
  <si>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</si>
  <si>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</si>
  <si>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</si>
  <si>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</si>
  <si>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</si>
  <si>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</si>
  <si>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</si>
  <si>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</si>
  <si>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</si>
  <si>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</si>
  <si>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</si>
  <si>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</si>
  <si>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</si>
  <si>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</si>
  <si>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</si>
  <si>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</si>
  <si>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</si>
  <si>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</si>
  <si>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</si>
  <si>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</si>
  <si>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</si>
  <si>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</si>
  <si>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</si>
  <si>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</si>
  <si>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</si>
  <si>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</si>
  <si>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</si>
  <si>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</si>
  <si>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</si>
  <si>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</si>
  <si>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</si>
  <si>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</si>
  <si>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</si>
  <si>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</si>
  <si>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</si>
  <si>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</si>
  <si>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</si>
  <si>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</si>
  <si>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</si>
  <si>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</si>
  <si>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</si>
  <si>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</si>
  <si>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</si>
  <si>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</si>
  <si>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</si>
  <si>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</si>
  <si>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</si>
  <si>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</si>
  <si>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</si>
  <si>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</si>
  <si>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</si>
  <si>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</si>
  <si>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</si>
  <si>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</si>
  <si>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</si>
  <si>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</si>
  <si>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</si>
  <si>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</si>
  <si>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</si>
  <si>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</si>
  <si>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</si>
  <si>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</si>
  <si>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</si>
  <si>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</si>
  <si>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</si>
  <si>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</si>
  <si>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</si>
  <si>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</si>
  <si>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</si>
  <si>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</si>
  <si>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</si>
  <si>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</si>
  <si>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</si>
  <si>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</si>
  <si>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</si>
  <si>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</si>
  <si>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</si>
  <si>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</si>
  <si>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</si>
  <si>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</si>
  <si>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</si>
  <si>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</si>
  <si>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</si>
  <si>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</si>
  <si>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</si>
  <si>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</si>
  <si>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</si>
  <si>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</si>
  <si>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</si>
  <si>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</si>
  <si>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</si>
  <si>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</si>
  <si>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</si>
  <si>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</si>
  <si>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</si>
  <si>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</si>
  <si>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</si>
  <si>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</si>
  <si>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</si>
  <si>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</si>
  <si>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</si>
  <si>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</si>
  <si>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</si>
  <si>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</si>
  <si>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</si>
  <si>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</si>
  <si>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</si>
  <si>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</si>
  <si>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</si>
  <si>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</si>
  <si>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</si>
  <si>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</si>
  <si>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</si>
  <si>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</si>
  <si>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</si>
  <si>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</si>
  <si>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</si>
  <si>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</si>
  <si>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</si>
  <si>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</si>
  <si>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</si>
  <si>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</si>
  <si>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</si>
  <si>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</si>
  <si>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</si>
  <si>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</si>
  <si>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</si>
  <si>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</si>
  <si>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</si>
  <si>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</si>
  <si>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</si>
  <si>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</si>
  <si>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</si>
  <si>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</si>
  <si>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</si>
  <si>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</si>
  <si>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</si>
  <si>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</si>
  <si>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</si>
  <si>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</si>
  <si>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</si>
  <si>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</si>
  <si>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</si>
  <si>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</si>
  <si>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</si>
  <si>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</si>
  <si>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</si>
  <si>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</si>
  <si>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</si>
  <si>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</si>
  <si>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</si>
  <si>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</si>
  <si>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</si>
  <si>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</si>
  <si>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</si>
  <si>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</si>
  <si>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</si>
  <si>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</si>
  <si>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</si>
  <si>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</si>
  <si>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</si>
  <si>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</si>
  <si>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</si>
  <si>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</si>
  <si>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</si>
  <si>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</si>
  <si>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</si>
  <si>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</si>
  <si>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</si>
  <si>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</si>
  <si>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</si>
  <si>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</si>
  <si>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</si>
  <si>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</si>
  <si>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</si>
  <si>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</si>
  <si>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</si>
  <si>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</si>
  <si>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</si>
  <si>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</si>
  <si>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</si>
  <si>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</si>
  <si>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</si>
  <si>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</si>
  <si>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</si>
  <si>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</si>
  <si>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</si>
  <si>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</si>
  <si>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</si>
  <si>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</si>
  <si>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</si>
  <si>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</si>
  <si>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</si>
  <si>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</si>
  <si>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</si>
  <si>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</si>
  <si>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</si>
  <si>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</si>
  <si>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</si>
  <si>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</si>
  <si>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</si>
  <si>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</si>
  <si>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</si>
  <si>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</si>
  <si>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</si>
  <si>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</si>
  <si>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</si>
  <si>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</si>
  <si>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</si>
  <si>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</si>
  <si>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</si>
  <si>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</si>
  <si>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</si>
  <si>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</si>
  <si>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</si>
  <si>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</si>
  <si>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</si>
  <si>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</si>
  <si>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</si>
  <si>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</si>
  <si>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</si>
  <si>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</si>
  <si>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</si>
  <si>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</si>
  <si>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</si>
  <si>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</si>
  <si>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</si>
  <si>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</si>
  <si>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</si>
  <si>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</si>
  <si>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</si>
  <si>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</si>
  <si>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</si>
  <si>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</si>
  <si>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</si>
  <si>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</si>
  <si>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</si>
  <si>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</si>
  <si>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</si>
  <si>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</si>
  <si>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</si>
  <si>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</si>
  <si>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</si>
  <si>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</si>
  <si>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</si>
  <si>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</si>
  <si>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</si>
  <si>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</si>
  <si>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</si>
  <si>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</si>
  <si>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</si>
  <si>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</si>
  <si>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</si>
  <si>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</si>
  <si>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</si>
  <si>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</si>
  <si>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</si>
  <si>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</si>
  <si>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</si>
  <si>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</si>
  <si>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</si>
  <si>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</si>
  <si>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</si>
  <si>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</si>
  <si>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</si>
  <si>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</si>
  <si>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</si>
  <si>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</si>
  <si>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</si>
  <si>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</si>
  <si>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</si>
  <si>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</si>
  <si>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</si>
  <si>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</si>
  <si>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</si>
  <si>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</si>
  <si>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</si>
  <si>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</si>
  <si>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</si>
  <si>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</si>
  <si>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</si>
  <si>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</si>
  <si>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</si>
  <si>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</si>
  <si>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</si>
  <si>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</si>
  <si>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</si>
  <si>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</si>
  <si>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</si>
  <si>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</si>
  <si>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</si>
  <si>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</si>
  <si>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</si>
  <si>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</si>
  <si>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</si>
  <si>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</si>
  <si>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</si>
  <si>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</si>
  <si>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</si>
  <si>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</si>
  <si>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</si>
  <si>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</si>
  <si>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</si>
  <si>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</si>
  <si>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</si>
  <si>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</si>
  <si>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</si>
  <si>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</si>
  <si>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</si>
  <si>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</si>
  <si>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</si>
  <si>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</si>
  <si>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</si>
  <si>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</si>
  <si>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</si>
  <si>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</si>
  <si>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</si>
  <si>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</si>
  <si>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</si>
  <si>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</si>
  <si>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</si>
  <si>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</si>
  <si>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</si>
  <si>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</si>
  <si>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</si>
  <si>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</si>
  <si>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</si>
  <si>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</si>
  <si>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</si>
  <si>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</si>
  <si>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</si>
  <si>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</si>
  <si>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</si>
  <si>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</si>
  <si>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</si>
  <si>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</si>
  <si>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</si>
  <si>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</si>
  <si>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</si>
  <si>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</si>
  <si>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</si>
  <si>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</si>
  <si>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</si>
  <si>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</si>
  <si>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</si>
  <si>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</si>
  <si>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</si>
  <si>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</si>
  <si>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</si>
  <si>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</si>
  <si>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</si>
  <si>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</si>
  <si>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</si>
  <si>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</si>
  <si>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</si>
  <si>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</si>
  <si>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</si>
  <si>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</si>
  <si>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</si>
  <si>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</si>
  <si>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</si>
  <si>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</si>
  <si>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</si>
  <si>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</si>
  <si>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</si>
  <si>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</si>
  <si>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</si>
  <si>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</si>
  <si>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</si>
  <si>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</si>
  <si>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</si>
  <si>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</si>
  <si>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</si>
  <si>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</si>
  <si>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</si>
  <si>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</si>
  <si>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</si>
  <si>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</si>
  <si>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</si>
  <si>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</si>
  <si>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</si>
  <si>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</si>
  <si>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</si>
  <si>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</si>
  <si>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</si>
  <si>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</si>
  <si>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</si>
  <si>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</si>
  <si>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</si>
  <si>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</si>
  <si>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</si>
  <si>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</si>
  <si>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</si>
  <si>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</si>
  <si>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</si>
  <si>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</si>
  <si>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</si>
  <si>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</si>
  <si>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</si>
  <si>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</si>
  <si>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</si>
  <si>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</si>
  <si>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</si>
  <si>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</si>
  <si>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</si>
  <si>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</si>
  <si>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</si>
  <si>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</si>
  <si>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</si>
  <si>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</si>
  <si>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</si>
  <si>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</si>
  <si>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</si>
  <si>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</si>
  <si>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</si>
  <si>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</si>
  <si>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</si>
  <si>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</si>
  <si>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</si>
  <si>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</si>
  <si>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</si>
  <si>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</si>
  <si>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</si>
  <si>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</si>
  <si>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</si>
  <si>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</si>
  <si>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</si>
  <si>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</si>
  <si>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</si>
  <si>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</si>
  <si>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</si>
  <si>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</si>
  <si>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</si>
  <si>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</si>
  <si>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</si>
  <si>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</si>
  <si>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</si>
  <si>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</si>
  <si>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</si>
  <si>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</si>
  <si>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</si>
  <si>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</si>
  <si>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</si>
  <si>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</si>
  <si>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</si>
  <si>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</si>
  <si>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</si>
  <si>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</si>
  <si>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</si>
  <si>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</si>
  <si>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</si>
  <si>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</si>
  <si>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</si>
  <si>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</si>
  <si>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</si>
  <si>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</si>
  <si>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</si>
  <si>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</si>
  <si>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</si>
  <si>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</si>
  <si>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</si>
  <si>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</si>
  <si>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</si>
  <si>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</si>
  <si>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</si>
  <si>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</si>
  <si>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</si>
  <si>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</si>
  <si>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</si>
  <si>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</si>
  <si>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</si>
  <si>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</si>
  <si>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</si>
  <si>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</si>
  <si>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</si>
  <si>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</si>
  <si>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</si>
  <si>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</si>
  <si>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</si>
  <si>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</si>
  <si>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</si>
  <si>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</si>
  <si>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</si>
  <si>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</si>
  <si>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</si>
  <si>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</si>
  <si>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</si>
  <si>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</si>
  <si>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</si>
  <si>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</si>
  <si>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</si>
  <si>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</si>
  <si>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</si>
  <si>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</si>
  <si>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</si>
  <si>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</si>
  <si>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</si>
  <si>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</si>
  <si>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</si>
  <si>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</si>
  <si>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</si>
  <si>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</si>
  <si>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</si>
  <si>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</si>
  <si>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</si>
  <si>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</si>
  <si>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</si>
  <si>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</si>
  <si>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</si>
  <si>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</si>
  <si>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</si>
  <si>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</si>
  <si>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</si>
  <si>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</si>
  <si>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</si>
  <si>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</si>
  <si>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</si>
  <si>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</si>
  <si>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</si>
  <si>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</si>
  <si>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</si>
  <si>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</si>
  <si>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</si>
  <si>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</si>
  <si>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</si>
  <si>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</si>
  <si>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</si>
  <si>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</si>
  <si>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</si>
  <si>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</si>
  <si>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</si>
  <si>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</si>
  <si>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</si>
  <si>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</si>
  <si>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</si>
  <si>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</si>
  <si>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</si>
  <si>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</si>
  <si>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</si>
  <si>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</si>
  <si>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</si>
  <si>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</si>
  <si>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</si>
  <si>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</si>
  <si>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</si>
  <si>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</si>
  <si>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</si>
  <si>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</si>
  <si>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</si>
  <si>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</si>
  <si>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</si>
  <si>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</si>
  <si>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</si>
  <si>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</si>
  <si>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</si>
  <si>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</si>
  <si>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</si>
  <si>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</si>
  <si>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</si>
  <si>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</si>
  <si>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</si>
  <si>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</si>
  <si>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</si>
  <si>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</si>
  <si>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</si>
  <si>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</si>
  <si>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</si>
  <si>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</si>
  <si>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</si>
  <si>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</si>
  <si>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</si>
  <si>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</si>
  <si>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</si>
  <si>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</si>
  <si>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</si>
  <si>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</si>
  <si>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</si>
  <si>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</si>
  <si>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</si>
  <si>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</si>
  <si>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</si>
  <si>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</si>
  <si>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</si>
  <si>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</si>
  <si>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</si>
  <si>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</si>
  <si>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</si>
  <si>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</si>
  <si>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</si>
  <si>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</si>
  <si>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</si>
  <si>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</si>
  <si>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</si>
  <si>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</si>
  <si>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</si>
  <si>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</si>
  <si>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</si>
  <si>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</si>
  <si>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</si>
  <si>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</si>
  <si>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</si>
  <si>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</si>
  <si>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</si>
  <si>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</si>
  <si>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</si>
  <si>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</si>
  <si>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</si>
  <si>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</si>
  <si>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</si>
  <si>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</si>
  <si>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</si>
  <si>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</si>
  <si>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</si>
  <si>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</si>
  <si>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</si>
  <si>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</si>
  <si>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</si>
  <si>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</si>
  <si>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</si>
  <si>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</si>
  <si>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</si>
  <si>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</si>
  <si>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</si>
  <si>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</si>
  <si>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</si>
  <si>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</si>
  <si>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</si>
  <si>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</si>
  <si>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</si>
  <si>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</si>
  <si>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</si>
  <si>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</si>
  <si>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</si>
  <si>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</si>
  <si>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</si>
  <si>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</si>
  <si>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</si>
  <si>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</si>
  <si>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</si>
  <si>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</si>
  <si>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</si>
  <si>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</si>
  <si>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</si>
  <si>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</si>
  <si>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</si>
  <si>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</si>
  <si>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</si>
  <si>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</si>
  <si>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</si>
  <si>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</si>
  <si>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</si>
  <si>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</si>
  <si>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</si>
  <si>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</si>
  <si>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</si>
  <si>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</si>
  <si>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</si>
  <si>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</si>
  <si>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</si>
  <si>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</si>
  <si>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</si>
  <si>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</si>
  <si>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</si>
  <si>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</si>
  <si>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</si>
  <si>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</si>
  <si>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</si>
  <si>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</si>
  <si>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</si>
  <si>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</si>
  <si>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</si>
  <si>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</si>
  <si>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</si>
  <si>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</si>
  <si>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</si>
  <si>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</si>
  <si>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</si>
  <si>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</si>
  <si>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</si>
  <si>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</si>
  <si>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</si>
  <si>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</si>
  <si>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</si>
  <si>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</si>
  <si>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</si>
  <si>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</si>
  <si>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</si>
  <si>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</si>
  <si>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</si>
  <si>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</si>
  <si>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</si>
  <si>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</si>
  <si>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</si>
  <si>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</si>
  <si>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</si>
  <si>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</si>
  <si>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</si>
  <si>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</si>
  <si>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</si>
  <si>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</si>
  <si>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</si>
  <si>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</si>
  <si>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</si>
  <si>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</si>
  <si>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</si>
  <si>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</si>
  <si>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</si>
  <si>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</si>
  <si>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</si>
  <si>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</si>
  <si>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</si>
  <si>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</si>
  <si>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</si>
  <si>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</si>
  <si>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</si>
  <si>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</si>
  <si>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</si>
  <si>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</si>
  <si>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</si>
  <si>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</si>
  <si>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</si>
  <si>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</si>
  <si>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</si>
  <si>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</si>
  <si>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</si>
  <si>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</si>
  <si>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</si>
  <si>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</si>
  <si>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</si>
  <si>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</si>
  <si>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</si>
  <si>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</si>
  <si>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</si>
  <si>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</si>
  <si>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</si>
  <si>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</si>
  <si>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</si>
  <si>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</si>
  <si>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</si>
  <si>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</si>
  <si>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</si>
  <si>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</si>
  <si>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</si>
  <si>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</si>
  <si>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</si>
  <si>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</si>
  <si>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</si>
  <si>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</si>
  <si>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</si>
  <si>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</si>
  <si>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</si>
  <si>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</si>
  <si>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</si>
  <si>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</si>
  <si>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</si>
  <si>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</si>
  <si>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</si>
  <si>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</si>
  <si>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</si>
  <si>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</si>
  <si>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</si>
  <si>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</si>
  <si>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</si>
  <si>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</si>
  <si>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</si>
  <si>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</si>
  <si>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</si>
  <si>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</si>
  <si>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</si>
  <si>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</si>
  <si>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</si>
  <si>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</si>
  <si>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</si>
  <si>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</si>
  <si>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</si>
  <si>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</si>
  <si>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</si>
  <si>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</si>
  <si>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</si>
  <si>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</si>
  <si>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</si>
  <si>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</si>
  <si>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</si>
  <si>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</si>
  <si>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</si>
  <si>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</si>
  <si>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</si>
  <si>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</si>
  <si>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</si>
  <si>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</si>
  <si>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</si>
  <si>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</si>
  <si>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</si>
  <si>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</si>
  <si>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</si>
  <si>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</si>
  <si>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</si>
  <si>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</si>
  <si>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</si>
  <si>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</si>
  <si>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</si>
  <si>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</si>
  <si>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</si>
  <si>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</si>
  <si>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</si>
  <si>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</si>
  <si>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</si>
  <si>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</si>
  <si>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</si>
  <si>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</si>
  <si>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</si>
  <si>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</si>
  <si>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</si>
  <si>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</si>
  <si>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</si>
  <si>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</si>
  <si>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</si>
  <si>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</si>
  <si>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</si>
  <si>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</si>
  <si>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</si>
  <si>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</si>
  <si>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</si>
  <si>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</si>
  <si>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</si>
  <si>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</si>
  <si>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</si>
  <si>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</si>
  <si>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</si>
  <si>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</si>
  <si>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</si>
  <si>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</si>
  <si>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</si>
  <si>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</si>
  <si>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</si>
  <si>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</si>
  <si>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</si>
  <si>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</si>
  <si>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</si>
  <si>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</si>
  <si>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</si>
  <si>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</si>
  <si>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</si>
  <si>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</si>
  <si>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</si>
  <si>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</si>
  <si>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</si>
  <si>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</si>
  <si>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</si>
  <si>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</si>
  <si>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</si>
  <si>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</si>
  <si>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</si>
  <si>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</si>
  <si>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</si>
  <si>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</si>
  <si>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</si>
  <si>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</si>
  <si>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</si>
  <si>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</si>
  <si>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</si>
  <si>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</si>
  <si>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</si>
  <si>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</si>
  <si>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</si>
  <si>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</si>
  <si>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</si>
  <si>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</si>
  <si>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</si>
  <si>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</si>
  <si>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</si>
  <si>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</si>
  <si>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</si>
  <si>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</si>
  <si>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</si>
  <si>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</si>
  <si>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</si>
  <si>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</si>
  <si>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</si>
  <si>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</si>
  <si>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</si>
  <si>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</si>
  <si>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</si>
  <si>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</si>
  <si>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</si>
  <si>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</si>
  <si>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</si>
  <si>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</si>
  <si>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</si>
  <si>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</si>
  <si>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</si>
  <si>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</si>
  <si>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</si>
  <si>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</si>
  <si>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</si>
  <si>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</si>
  <si>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</si>
  <si>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</si>
  <si>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</si>
  <si>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</si>
  <si>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</si>
  <si>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</si>
  <si>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</si>
  <si>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</si>
  <si>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</si>
  <si>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</si>
  <si>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</si>
  <si>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</si>
  <si>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</si>
  <si>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</si>
  <si>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</si>
  <si>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</si>
  <si>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</si>
  <si>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</si>
  <si>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</si>
  <si>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</si>
  <si>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</si>
  <si>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</si>
  <si>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</si>
  <si>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</si>
  <si>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</si>
  <si>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</si>
  <si>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</si>
  <si>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</si>
  <si>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</si>
  <si>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</si>
  <si>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</si>
  <si>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</si>
  <si>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</si>
  <si>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</si>
  <si>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</si>
  <si>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</si>
  <si>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</si>
  <si>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</si>
  <si>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</si>
  <si>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</si>
  <si>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</si>
  <si>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</si>
  <si>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</si>
  <si>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</si>
  <si>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</si>
  <si>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</si>
  <si>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</si>
  <si>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</si>
  <si>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</si>
  <si>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</si>
  <si>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</si>
  <si>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</si>
  <si>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</si>
  <si>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</si>
  <si>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</si>
  <si>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</si>
  <si>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</si>
  <si>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</si>
  <si>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</si>
  <si>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</si>
  <si>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</si>
  <si>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</si>
  <si>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</si>
  <si>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</si>
  <si>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</si>
  <si>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</si>
  <si>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</si>
  <si>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</si>
  <si>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</si>
  <si>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</si>
  <si>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</si>
  <si>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</si>
  <si>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</si>
  <si>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</si>
  <si>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</si>
  <si>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</si>
  <si>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</si>
  <si>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</si>
  <si>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</si>
  <si>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</si>
  <si>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</si>
  <si>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</si>
  <si>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</si>
  <si>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</si>
  <si>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</si>
  <si>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</si>
  <si>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</si>
  <si>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</si>
  <si>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</si>
  <si>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</si>
  <si>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</si>
  <si>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</si>
  <si>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</si>
  <si>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</si>
  <si>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</si>
  <si>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</si>
  <si>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</si>
  <si>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</si>
  <si>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</si>
  <si>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</si>
  <si>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</si>
  <si>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</si>
  <si>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</si>
  <si>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</si>
  <si>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</si>
  <si>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</si>
  <si>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</si>
  <si>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</si>
  <si>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</si>
  <si>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</si>
  <si>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</si>
  <si>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</si>
  <si>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</si>
  <si>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</si>
  <si>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</si>
  <si>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</si>
  <si>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</si>
  <si>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</si>
  <si>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</si>
  <si>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</si>
  <si>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</si>
  <si>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</si>
  <si>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</si>
  <si>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</si>
  <si>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</si>
  <si>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</si>
  <si>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</si>
  <si>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</si>
  <si>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</si>
  <si>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</si>
  <si>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</si>
  <si>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</si>
  <si>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</si>
  <si>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</si>
  <si>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</si>
  <si>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</si>
  <si>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</si>
  <si>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</si>
  <si>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</si>
  <si>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</si>
  <si>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</si>
  <si>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</si>
  <si>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</si>
  <si>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</si>
  <si>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</si>
  <si>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</si>
  <si>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</si>
  <si>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</si>
  <si>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</si>
  <si>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</si>
  <si>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</si>
  <si>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</si>
  <si>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</si>
  <si>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</si>
  <si>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</si>
  <si>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</si>
  <si>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</si>
  <si>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</si>
  <si>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</si>
  <si>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</si>
  <si>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</si>
  <si>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</si>
  <si>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</si>
  <si>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</si>
  <si>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</si>
  <si>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</si>
  <si>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</si>
  <si>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</si>
  <si>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</si>
  <si>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</si>
  <si>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</si>
  <si>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</si>
  <si>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</si>
  <si>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</si>
  <si>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</si>
  <si>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</si>
  <si>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</si>
  <si>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</si>
  <si>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</si>
  <si>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</si>
  <si>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</si>
  <si>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</si>
  <si>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</si>
  <si>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</si>
  <si>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</si>
  <si>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</si>
  <si>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</si>
  <si>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</si>
  <si>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</si>
  <si>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</si>
  <si>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</si>
  <si>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</si>
  <si>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</si>
  <si>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</si>
  <si>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</si>
  <si>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</si>
  <si>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</si>
  <si>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</si>
  <si>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</si>
  <si>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</si>
  <si>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</si>
  <si>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</si>
  <si>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</si>
  <si>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</si>
  <si>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</si>
  <si>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</si>
  <si>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</si>
  <si>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</si>
  <si>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</si>
  <si>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</si>
  <si>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</si>
  <si>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</si>
  <si>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</si>
  <si>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</si>
  <si>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</si>
  <si>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</si>
  <si>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</si>
  <si>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</si>
  <si>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</si>
  <si>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</si>
  <si>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</si>
  <si>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</si>
  <si>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</si>
  <si>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</si>
  <si>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</si>
  <si>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</si>
  <si>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</si>
  <si>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</si>
  <si>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</si>
  <si>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</si>
  <si>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</si>
  <si>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</si>
  <si>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</si>
  <si>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</si>
  <si>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</si>
  <si>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</si>
  <si>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</si>
  <si>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</si>
  <si>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</si>
  <si>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</si>
  <si>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</si>
  <si>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</si>
  <si>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</si>
  <si>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</si>
  <si>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</si>
  <si>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</si>
  <si>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</si>
  <si>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</si>
  <si>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</si>
  <si>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</si>
  <si>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</si>
  <si>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</si>
  <si>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</si>
  <si>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</si>
  <si>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</si>
  <si>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</si>
  <si>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</si>
  <si>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</si>
  <si>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</si>
  <si>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</si>
  <si>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</si>
  <si>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</si>
  <si>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</si>
  <si>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</si>
  <si>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</si>
  <si>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</si>
  <si>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</si>
  <si>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</si>
  <si>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</si>
  <si>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</si>
  <si>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</si>
  <si>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</si>
  <si>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</si>
  <si>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</si>
  <si>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</si>
  <si>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</si>
  <si>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</si>
  <si>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</si>
  <si>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</si>
  <si>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</si>
  <si>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</si>
  <si>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</si>
  <si>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</si>
  <si>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</si>
  <si>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</si>
  <si>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</si>
  <si>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</si>
  <si>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</si>
  <si>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</si>
  <si>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</si>
  <si>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</si>
  <si>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</si>
  <si>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</si>
  <si>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</si>
  <si>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</si>
  <si>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</si>
  <si>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</si>
  <si>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</si>
  <si>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</si>
  <si>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</si>
  <si>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</si>
  <si>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</si>
  <si>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</si>
  <si>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</si>
  <si>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</si>
  <si>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</si>
  <si>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</si>
  <si>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</si>
  <si>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</si>
  <si>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</si>
  <si>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</si>
  <si>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</si>
  <si>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</si>
  <si>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</si>
  <si>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</si>
  <si>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</si>
  <si>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</si>
  <si>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</si>
  <si>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</si>
  <si>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</si>
  <si>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</si>
  <si>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</si>
  <si>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</si>
  <si>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</si>
  <si>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</si>
  <si>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</si>
  <si>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</si>
  <si>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</si>
  <si>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</si>
  <si>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</si>
  <si>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</si>
  <si>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</si>
  <si>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</si>
  <si>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</si>
  <si>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</si>
  <si>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</si>
  <si>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</si>
  <si>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</si>
  <si>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</si>
  <si>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</si>
  <si>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</si>
  <si>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</si>
  <si>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</si>
  <si>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</si>
  <si>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</si>
  <si>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</si>
  <si>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</si>
  <si>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</si>
  <si>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</si>
  <si>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</si>
  <si>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</si>
  <si>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</si>
  <si>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</si>
  <si>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</si>
  <si>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</si>
  <si>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</si>
  <si>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</si>
  <si>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</si>
  <si>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</si>
  <si>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</si>
  <si>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</si>
  <si>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</si>
  <si>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</si>
  <si>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</si>
  <si>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</si>
  <si>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</si>
  <si>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</si>
  <si>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</si>
  <si>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</si>
  <si>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</si>
  <si>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</si>
  <si>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</si>
  <si>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</si>
  <si>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</si>
  <si>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</si>
  <si>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</si>
  <si>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</si>
  <si>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</si>
  <si>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</si>
  <si>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</si>
  <si>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</si>
  <si>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</si>
  <si>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</si>
  <si>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</si>
  <si>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</si>
  <si>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</si>
  <si>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</si>
  <si>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</si>
  <si>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</si>
  <si>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</si>
  <si>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</si>
  <si>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</si>
  <si>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</si>
  <si>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</si>
  <si>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</si>
  <si>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</si>
  <si>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</si>
  <si>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</si>
  <si>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</si>
  <si>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</si>
  <si>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</si>
  <si>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</si>
  <si>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</si>
  <si>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</si>
  <si>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</si>
  <si>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</si>
  <si>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</si>
  <si>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</si>
  <si>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</si>
  <si>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</si>
  <si>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</si>
  <si>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</si>
  <si>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</si>
  <si>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</si>
  <si>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</si>
  <si>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</si>
  <si>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</si>
  <si>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</si>
  <si>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</si>
  <si>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</si>
  <si>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</si>
  <si>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</si>
  <si>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</si>
  <si>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</si>
  <si>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</si>
  <si>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</si>
  <si>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</si>
  <si>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</si>
  <si>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</si>
  <si>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</si>
  <si>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</si>
  <si>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</si>
  <si>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</si>
  <si>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</si>
  <si>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</si>
  <si>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</si>
  <si>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</si>
  <si>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</si>
  <si>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</si>
  <si>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</si>
  <si>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</si>
  <si>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</si>
  <si>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</si>
  <si>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</si>
  <si>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</si>
  <si>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</si>
  <si>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</si>
  <si>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</si>
  <si>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</si>
  <si>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</si>
  <si>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</si>
  <si>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</si>
  <si>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</si>
  <si>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</si>
  <si>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</si>
  <si>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</si>
  <si>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</si>
  <si>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</si>
  <si>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</si>
  <si>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</si>
  <si>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</si>
  <si>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</si>
  <si>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</si>
  <si>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</si>
  <si>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</si>
  <si>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</si>
  <si>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</si>
  <si>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</si>
  <si>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</si>
  <si>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</si>
  <si>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</si>
  <si>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</si>
  <si>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</si>
  <si>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</si>
  <si>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</si>
  <si>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</si>
  <si>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</si>
  <si>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</si>
  <si>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</si>
  <si>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</si>
  <si>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</si>
  <si>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</si>
  <si>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</si>
  <si>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</si>
  <si>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</si>
  <si>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</si>
  <si>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</si>
  <si>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</si>
  <si>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</si>
  <si>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</si>
  <si>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</si>
  <si>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</si>
  <si>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</si>
  <si>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</si>
  <si>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</si>
  <si>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</si>
  <si>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</si>
  <si>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</si>
  <si>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</si>
  <si>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</si>
  <si>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</si>
  <si>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</si>
  <si>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</si>
  <si>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</si>
  <si>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</si>
  <si>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</si>
  <si>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</si>
  <si>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</si>
  <si>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</si>
  <si>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</si>
  <si>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</si>
  <si>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</si>
  <si>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</si>
  <si>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</si>
  <si>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</si>
  <si>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</si>
  <si>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</si>
  <si>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</si>
  <si>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</si>
  <si>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</si>
  <si>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</si>
  <si>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</si>
  <si>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</si>
  <si>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</si>
  <si>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</si>
  <si>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</si>
  <si>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</si>
  <si>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</si>
  <si>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</si>
  <si>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</si>
  <si>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</si>
  <si>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</si>
  <si>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</si>
  <si>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</si>
  <si>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</si>
  <si>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</si>
  <si>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</si>
  <si>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</si>
  <si>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</si>
  <si>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</si>
  <si>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</si>
  <si>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</si>
  <si>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</si>
  <si>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</si>
  <si>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</si>
  <si>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</si>
  <si>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</si>
  <si>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</si>
  <si>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</si>
  <si>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</si>
  <si>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</si>
  <si>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</si>
  <si>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</si>
  <si>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</si>
  <si>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</si>
  <si>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</si>
  <si>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</si>
  <si>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</si>
  <si>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</si>
  <si>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</si>
  <si>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</si>
  <si>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</si>
  <si>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</si>
  <si>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</si>
  <si>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</si>
  <si>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</si>
  <si>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</si>
  <si>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</si>
  <si>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</si>
  <si>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</si>
  <si>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</si>
  <si>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</si>
  <si>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</si>
  <si>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</si>
  <si>
    <t>八尾市</t>
    <rPh sb="0" eb="3">
      <t>ヤオシ</t>
    </rPh>
    <phoneticPr fontId="14"/>
  </si>
  <si>
    <t>八尾市</t>
    <rPh sb="0" eb="3">
      <t>ヤオシ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</si>
</sst>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8"/>
              <a:chOff x="4479758" y="4496301"/>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7"/>
              <a:chOff x="4549825" y="5456607"/>
              <a:chExt cx="308371" cy="76290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8"/>
              <a:ext cx="304800" cy="371461"/>
              <a:chOff x="5763126" y="8931918"/>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6"/>
              <a:ext cx="304800" cy="638176"/>
              <a:chOff x="4549825" y="6438935"/>
              <a:chExt cx="308371" cy="779260"/>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5" y="8154123"/>
              <a:ext cx="220585" cy="694589"/>
              <a:chOff x="5767607" y="8168785"/>
              <a:chExt cx="217594" cy="79242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41" y="8146767"/>
              <a:ext cx="200248" cy="744713"/>
              <a:chOff x="4538989" y="8166080"/>
              <a:chExt cx="208607" cy="749754"/>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38"/>
              <a:chOff x="4501773" y="3772598"/>
              <a:chExt cx="303832" cy="486851"/>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8"/>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6"/>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9"/>
              <a:ext cx="304800" cy="698091"/>
              <a:chOff x="4549825" y="5456620"/>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17"/>
              <a:ext cx="304800" cy="371505"/>
              <a:chOff x="5763126" y="8931940"/>
              <a:chExt cx="301792" cy="49481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7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7" y="8154131"/>
              <a:ext cx="220569" cy="694565"/>
              <a:chOff x="5767504" y="8168785"/>
              <a:chExt cx="217606" cy="792515"/>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4" y="8168785"/>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4"/>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0"/>
              <a:ext cx="200246" cy="744722"/>
              <a:chOff x="4539033" y="8166017"/>
              <a:chExt cx="208649"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17"/>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3"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63"/>
              <a:ext cx="207416" cy="718651"/>
              <a:chOff x="5898922" y="7305239"/>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3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8"/>
              <a:chOff x="4479758" y="4496301"/>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7"/>
              <a:chOff x="4549825" y="5456607"/>
              <a:chExt cx="308371" cy="76290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8"/>
              <a:ext cx="304800" cy="371461"/>
              <a:chOff x="5763126" y="8931918"/>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6"/>
              <a:ext cx="304800" cy="638176"/>
              <a:chOff x="4549825" y="6438935"/>
              <a:chExt cx="308371" cy="779260"/>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5" y="8154123"/>
              <a:ext cx="220585" cy="694589"/>
              <a:chOff x="5767607" y="8168785"/>
              <a:chExt cx="217594" cy="79242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41" y="8146767"/>
              <a:ext cx="200248" cy="744713"/>
              <a:chOff x="4538989" y="8166080"/>
              <a:chExt cx="208607" cy="749754"/>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8"/>
              <a:chOff x="4479758" y="4496301"/>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7"/>
              <a:chOff x="4549825" y="5456607"/>
              <a:chExt cx="308371" cy="76290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8"/>
              <a:ext cx="304800" cy="371461"/>
              <a:chOff x="5763126" y="8931918"/>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6"/>
              <a:ext cx="304800" cy="638176"/>
              <a:chOff x="4549825" y="6438935"/>
              <a:chExt cx="308371" cy="779260"/>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5" y="8154123"/>
              <a:ext cx="220585" cy="694589"/>
              <a:chOff x="5767607" y="8168785"/>
              <a:chExt cx="217594" cy="79242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41" y="8146767"/>
              <a:ext cx="200248" cy="744713"/>
              <a:chOff x="4538989" y="8166080"/>
              <a:chExt cx="208607" cy="749754"/>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1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2374</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2436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2375</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2375</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2376</v>
      </c>
      <c r="I8" s="968">
        <v>100</v>
      </c>
      <c r="J8" s="968"/>
      <c r="K8" s="268" t="s">
        <v>2384</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2377</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2378</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2379</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2380</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2381</v>
      </c>
      <c r="M13" s="567"/>
      <c r="N13" s="567"/>
      <c r="O13" s="567"/>
      <c r="P13" s="567"/>
      <c r="Q13" s="567"/>
      <c r="R13" s="567"/>
      <c r="S13" s="567"/>
      <c r="T13" s="567"/>
      <c r="U13" s="568"/>
      <c r="V13" s="569" t="s">
        <v>2382</v>
      </c>
      <c r="W13" s="570"/>
      <c r="X13" s="570"/>
      <c r="Y13" s="565"/>
      <c r="Z13" s="566" t="s">
        <v>2383</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13517962</v>
      </c>
      <c r="R18" s="975"/>
      <c r="S18" s="975"/>
      <c r="T18" s="975"/>
      <c r="U18" s="975"/>
      <c r="V18" s="976"/>
      <c r="W18" s="277" t="s">
        <v>2420</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5227598</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11317962</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2328</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3027598</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2329</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2330</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2394</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2331</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2332</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2333</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5208770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2334</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2335</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2336</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2337</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2338</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2339</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2340</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2341</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2342</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2343</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225218</v>
      </c>
      <c r="V79" s="709"/>
      <c r="W79" s="709"/>
      <c r="X79" s="709"/>
      <c r="Y79" s="709"/>
      <c r="Z79" s="357" t="s">
        <v>36</v>
      </c>
      <c r="AA79" s="275" t="s">
        <v>43</v>
      </c>
      <c r="AB79" s="589" t="s">
        <v>2421</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2421</v>
      </c>
      <c r="AJ82" s="322"/>
      <c r="AK82" s="256"/>
      <c r="AL82" s="322"/>
      <c r="AM82" s="735" t="s">
        <v>2344</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2345</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2421</v>
      </c>
      <c r="AJ87" s="322"/>
      <c r="AK87" s="322"/>
      <c r="AL87" s="322"/>
      <c r="AM87" s="735" t="s">
        <v>2346</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2347</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2348</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2349</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2350</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2351</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2352</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2353</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2354</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2369</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2371</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2370</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2355</v>
      </c>
      <c r="C131" s="850"/>
      <c r="D131" s="850"/>
      <c r="E131" s="850"/>
      <c r="F131" s="850"/>
      <c r="G131" s="850"/>
      <c r="H131" s="850"/>
      <c r="I131" s="850"/>
      <c r="J131" s="850"/>
      <c r="K131" s="850"/>
      <c r="L131" s="550" t="s">
        <v>2369</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2371</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2370</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2356</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2357</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2358</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2359</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2360</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2372</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2373</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2393</v>
      </c>
      <c r="AL204" s="256"/>
      <c r="AM204" s="258"/>
    </row>
    <row r="205" spans="1:59" ht="17.25" customHeight="1">
      <c r="A205" s="256"/>
      <c r="B205" s="514" t="s">
        <v>32</v>
      </c>
      <c r="C205" s="515" t="s">
        <v>2361</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2362</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2363</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2291</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2291</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203" t="s">
        <v>2282</v>
      </c>
      <c r="F15" s="147">
        <v>4</v>
      </c>
      <c r="G15" s="203" t="s">
        <v>2283</v>
      </c>
      <c r="H15" s="1116" t="s">
        <v>2284</v>
      </c>
      <c r="I15" s="1116"/>
      <c r="J15" s="1129"/>
      <c r="K15" s="147">
        <v>7</v>
      </c>
      <c r="L15" s="203" t="s">
        <v>2282</v>
      </c>
      <c r="M15" s="147">
        <v>3</v>
      </c>
      <c r="N15" s="203" t="s">
        <v>2283</v>
      </c>
      <c r="O15" s="203" t="s">
        <v>2285</v>
      </c>
      <c r="P15" s="204">
        <f>(K15*12+M15)-(D15*12+F15)+1</f>
        <v>12</v>
      </c>
      <c r="Q15" s="1116" t="s">
        <v>2286</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2280</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2268</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2269</v>
      </c>
      <c r="AG5" s="28" t="s">
        <v>2270</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2271</v>
      </c>
      <c r="AG6" s="30" t="s">
        <v>2272</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2271</v>
      </c>
      <c r="AG7" s="30" t="s">
        <v>2272</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2271</v>
      </c>
      <c r="AG8" s="30" t="s">
        <v>2272</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2271</v>
      </c>
      <c r="AG9" s="30" t="s">
        <v>2272</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2271</v>
      </c>
      <c r="AG10" s="30" t="s">
        <v>2272</v>
      </c>
      <c r="AH10" s="32" t="s">
        <v>2273</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2271</v>
      </c>
      <c r="AG11" s="30" t="s">
        <v>2272</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2271</v>
      </c>
      <c r="AG12" s="30" t="s">
        <v>2272</v>
      </c>
      <c r="AH12" s="32" t="s">
        <v>2274</v>
      </c>
      <c r="AJ12" s="13" t="s">
        <v>292</v>
      </c>
      <c r="AK12" s="14" t="s">
        <v>293</v>
      </c>
      <c r="AS12" s="165" t="s">
        <v>287</v>
      </c>
      <c r="AT12" s="168" t="s">
        <v>2397</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2271</v>
      </c>
      <c r="AG13" s="30" t="s">
        <v>2272</v>
      </c>
      <c r="AH13" s="32" t="s">
        <v>2274</v>
      </c>
      <c r="AJ13" s="13" t="s">
        <v>294</v>
      </c>
      <c r="AK13" s="14" t="s">
        <v>294</v>
      </c>
      <c r="AS13" s="165" t="s">
        <v>289</v>
      </c>
      <c r="AT13" s="168" t="s">
        <v>2397</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2271</v>
      </c>
      <c r="AG14" s="30" t="s">
        <v>2272</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2271</v>
      </c>
      <c r="AG15" s="30" t="s">
        <v>2272</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2271</v>
      </c>
      <c r="AG16" s="30" t="s">
        <v>2272</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2271</v>
      </c>
      <c r="AG17" s="30" t="s">
        <v>2272</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2271</v>
      </c>
      <c r="AG18" s="30" t="s">
        <v>2272</v>
      </c>
      <c r="AH18" s="32" t="s">
        <v>2275</v>
      </c>
      <c r="AJ18" s="13" t="s">
        <v>301</v>
      </c>
      <c r="AK18" s="14" t="s">
        <v>301</v>
      </c>
      <c r="AS18" s="165" t="s">
        <v>297</v>
      </c>
      <c r="AT18" s="168" t="s">
        <v>2397</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2271</v>
      </c>
      <c r="AG19" s="30" t="s">
        <v>2272</v>
      </c>
      <c r="AH19" s="32" t="s">
        <v>2275</v>
      </c>
      <c r="AJ19" s="13" t="s">
        <v>302</v>
      </c>
      <c r="AK19" s="14" t="s">
        <v>303</v>
      </c>
      <c r="AS19" s="165" t="s">
        <v>298</v>
      </c>
      <c r="AT19" s="168" t="s">
        <v>2397</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2271</v>
      </c>
      <c r="AG20" s="30" t="s">
        <v>2272</v>
      </c>
      <c r="AH20" s="45" t="s">
        <v>2364</v>
      </c>
      <c r="AJ20" s="13" t="s">
        <v>304</v>
      </c>
      <c r="AK20" s="14" t="s">
        <v>305</v>
      </c>
      <c r="AS20" s="165" t="s">
        <v>299</v>
      </c>
      <c r="AT20" s="168" t="s">
        <v>2395</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2271</v>
      </c>
      <c r="AG21" s="30" t="s">
        <v>2272</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2271</v>
      </c>
      <c r="AG22" s="30" t="s">
        <v>2272</v>
      </c>
      <c r="AH22" s="45" t="s">
        <v>2364</v>
      </c>
      <c r="AJ22" s="40" t="s">
        <v>307</v>
      </c>
      <c r="AK22" s="41" t="s">
        <v>308</v>
      </c>
      <c r="AS22" s="165" t="s">
        <v>302</v>
      </c>
      <c r="AT22" s="168" t="s">
        <v>2398</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2271</v>
      </c>
      <c r="AG23" s="30" t="s">
        <v>2272</v>
      </c>
      <c r="AH23" s="32"/>
      <c r="AJ23" s="9" t="s">
        <v>309</v>
      </c>
      <c r="AK23" s="10" t="s">
        <v>310</v>
      </c>
      <c r="AS23" s="165" t="s">
        <v>304</v>
      </c>
      <c r="AT23" s="168" t="s">
        <v>2398</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2271</v>
      </c>
      <c r="AG24" s="30" t="s">
        <v>2272</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2271</v>
      </c>
      <c r="AG25" s="139" t="s">
        <v>2272</v>
      </c>
      <c r="AH25" s="45" t="s">
        <v>2364</v>
      </c>
      <c r="AS25" s="165" t="s">
        <v>307</v>
      </c>
      <c r="AT25" s="168" t="s">
        <v>2398</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2365</v>
      </c>
      <c r="AG26" s="140" t="s">
        <v>2366</v>
      </c>
      <c r="AH26" s="143"/>
      <c r="AS26" s="165" t="s">
        <v>309</v>
      </c>
      <c r="AT26" s="168" t="s">
        <v>2399</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2276</v>
      </c>
      <c r="AG27" s="64" t="s">
        <v>2277</v>
      </c>
      <c r="AH27" s="146" t="s">
        <v>2367</v>
      </c>
      <c r="AS27" s="166" t="s">
        <v>311</v>
      </c>
      <c r="AT27" s="169" t="s">
        <v>2396</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2278</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2279</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2319</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2295</v>
      </c>
      <c r="I7" s="109" t="s">
        <v>2171</v>
      </c>
      <c r="J7" s="111" t="s">
        <v>2298</v>
      </c>
      <c r="K7" s="113"/>
      <c r="L7" s="114"/>
      <c r="M7" s="159" t="s">
        <v>2323</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2411</v>
      </c>
      <c r="I8" s="109" t="s">
        <v>2172</v>
      </c>
      <c r="J8" s="115" t="s">
        <v>2300</v>
      </c>
      <c r="K8" s="161"/>
      <c r="L8" s="158"/>
      <c r="M8" s="160" t="s">
        <v>2169</v>
      </c>
      <c r="N8" s="159" t="s">
        <v>2169</v>
      </c>
      <c r="O8" s="159" t="s">
        <v>2169</v>
      </c>
      <c r="P8" s="159" t="s">
        <v>2322</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2410</v>
      </c>
      <c r="I9" s="109" t="s">
        <v>2171</v>
      </c>
      <c r="J9" s="116" t="s">
        <v>2409</v>
      </c>
      <c r="K9" s="117" t="s">
        <v>2175</v>
      </c>
      <c r="L9" s="118" t="s">
        <v>2315</v>
      </c>
      <c r="M9" s="159" t="s">
        <v>2323</v>
      </c>
      <c r="N9" s="159" t="s">
        <v>2169</v>
      </c>
      <c r="O9" s="159" t="s">
        <v>2169</v>
      </c>
      <c r="P9" s="159" t="s">
        <v>2322</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2412</v>
      </c>
      <c r="I10" s="109" t="s">
        <v>2177</v>
      </c>
      <c r="J10" s="115" t="s">
        <v>2301</v>
      </c>
      <c r="K10" s="161"/>
      <c r="L10" s="158"/>
      <c r="M10" s="160" t="s">
        <v>2169</v>
      </c>
      <c r="N10" s="159" t="s">
        <v>2324</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2408</v>
      </c>
      <c r="I11" s="109" t="s">
        <v>2171</v>
      </c>
      <c r="J11" s="116" t="s">
        <v>2407</v>
      </c>
      <c r="K11" s="117" t="s">
        <v>2180</v>
      </c>
      <c r="L11" s="153" t="s">
        <v>2302</v>
      </c>
      <c r="M11" s="159" t="s">
        <v>2323</v>
      </c>
      <c r="N11" s="159" t="s">
        <v>2324</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2318</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2266</v>
      </c>
      <c r="G13" s="109" t="s">
        <v>2213</v>
      </c>
      <c r="H13" s="110" t="s">
        <v>2296</v>
      </c>
      <c r="I13" s="109" t="s">
        <v>2173</v>
      </c>
      <c r="J13" s="154" t="s">
        <v>2299</v>
      </c>
      <c r="K13" s="117"/>
      <c r="L13" s="118"/>
      <c r="M13" s="159" t="s">
        <v>2323</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2413</v>
      </c>
      <c r="I14" s="109" t="s">
        <v>2174</v>
      </c>
      <c r="J14" s="115" t="s">
        <v>2303</v>
      </c>
      <c r="K14" s="161"/>
      <c r="L14" s="158"/>
      <c r="M14" s="159" t="s">
        <v>2169</v>
      </c>
      <c r="N14" s="159" t="s">
        <v>2169</v>
      </c>
      <c r="O14" s="159" t="s">
        <v>2169</v>
      </c>
      <c r="P14" s="159" t="s">
        <v>2322</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2404</v>
      </c>
      <c r="I15" s="109" t="s">
        <v>2173</v>
      </c>
      <c r="J15" s="116" t="s">
        <v>2403</v>
      </c>
      <c r="K15" s="117" t="s">
        <v>2176</v>
      </c>
      <c r="L15" s="118" t="s">
        <v>2304</v>
      </c>
      <c r="M15" s="159" t="s">
        <v>2323</v>
      </c>
      <c r="N15" s="159" t="s">
        <v>2169</v>
      </c>
      <c r="O15" s="159" t="s">
        <v>2169</v>
      </c>
      <c r="P15" s="159" t="s">
        <v>2322</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2414</v>
      </c>
      <c r="I16" s="109" t="s">
        <v>2179</v>
      </c>
      <c r="J16" s="154" t="s">
        <v>2306</v>
      </c>
      <c r="K16" s="161"/>
      <c r="L16" s="158"/>
      <c r="M16" s="160" t="s">
        <v>2169</v>
      </c>
      <c r="N16" s="159" t="s">
        <v>2324</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2405</v>
      </c>
      <c r="I17" s="109" t="s">
        <v>2179</v>
      </c>
      <c r="J17" s="111" t="s">
        <v>2402</v>
      </c>
      <c r="K17" s="119" t="s">
        <v>2182</v>
      </c>
      <c r="L17" s="155" t="s">
        <v>2305</v>
      </c>
      <c r="M17" s="159" t="s">
        <v>2323</v>
      </c>
      <c r="N17" s="159" t="s">
        <v>2324</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2307</v>
      </c>
      <c r="I18" s="123" t="s">
        <v>2214</v>
      </c>
      <c r="J18" s="110" t="s">
        <v>2308</v>
      </c>
      <c r="K18" s="109"/>
      <c r="L18" s="112"/>
      <c r="M18" s="160" t="s">
        <v>2169</v>
      </c>
      <c r="N18" s="159" t="s">
        <v>2169</v>
      </c>
      <c r="O18" s="159" t="s">
        <v>2169</v>
      </c>
      <c r="P18" s="159" t="s">
        <v>2169</v>
      </c>
      <c r="Q18" s="159" t="s">
        <v>2325</v>
      </c>
      <c r="R18" s="159" t="s">
        <v>2169</v>
      </c>
      <c r="S18" s="159" t="s">
        <v>2326</v>
      </c>
    </row>
    <row r="19" spans="2:19" ht="48" customHeight="1">
      <c r="B19" s="94" t="s">
        <v>9</v>
      </c>
      <c r="C19" s="107" t="s">
        <v>13</v>
      </c>
      <c r="D19" s="108" t="s">
        <v>11</v>
      </c>
      <c r="E19" s="108" t="str">
        <f t="shared" si="0"/>
        <v>処遇加算Ⅰ特定加算なしベア加算なし</v>
      </c>
      <c r="F19" s="121" t="s">
        <v>2267</v>
      </c>
      <c r="G19" s="117" t="s">
        <v>2213</v>
      </c>
      <c r="H19" s="124" t="s">
        <v>2297</v>
      </c>
      <c r="I19" s="123" t="s">
        <v>2214</v>
      </c>
      <c r="J19" s="110" t="s">
        <v>2312</v>
      </c>
      <c r="K19" s="109" t="s">
        <v>2178</v>
      </c>
      <c r="L19" s="111" t="s">
        <v>2309</v>
      </c>
      <c r="M19" s="159" t="s">
        <v>2323</v>
      </c>
      <c r="N19" s="159" t="s">
        <v>2169</v>
      </c>
      <c r="O19" s="159" t="s">
        <v>2169</v>
      </c>
      <c r="P19" s="159" t="s">
        <v>2169</v>
      </c>
      <c r="Q19" s="159" t="s">
        <v>2325</v>
      </c>
      <c r="R19" s="159" t="s">
        <v>2169</v>
      </c>
      <c r="S19" s="159" t="s">
        <v>2326</v>
      </c>
    </row>
    <row r="20" spans="2:19" ht="48" customHeight="1">
      <c r="B20" s="94" t="s">
        <v>267</v>
      </c>
      <c r="C20" s="107" t="s">
        <v>13</v>
      </c>
      <c r="D20" s="108" t="s">
        <v>15</v>
      </c>
      <c r="E20" s="108" t="str">
        <f t="shared" si="0"/>
        <v>処遇加算Ⅱ特定加算なしベア加算</v>
      </c>
      <c r="F20" s="109" t="s">
        <v>276</v>
      </c>
      <c r="G20" s="119" t="s">
        <v>272</v>
      </c>
      <c r="H20" s="120" t="s">
        <v>2310</v>
      </c>
      <c r="I20" s="123" t="s">
        <v>2214</v>
      </c>
      <c r="J20" s="156" t="s">
        <v>2415</v>
      </c>
      <c r="K20" s="109" t="s">
        <v>276</v>
      </c>
      <c r="L20" s="110" t="s">
        <v>2321</v>
      </c>
      <c r="M20" s="160" t="s">
        <v>2169</v>
      </c>
      <c r="N20" s="159" t="s">
        <v>2169</v>
      </c>
      <c r="O20" s="159" t="s">
        <v>2169</v>
      </c>
      <c r="P20" s="159" t="s">
        <v>2169</v>
      </c>
      <c r="Q20" s="159" t="s">
        <v>2325</v>
      </c>
      <c r="R20" s="159" t="s">
        <v>2169</v>
      </c>
      <c r="S20" s="159" t="s">
        <v>2326</v>
      </c>
    </row>
    <row r="21" spans="2:19" ht="48" customHeight="1">
      <c r="B21" s="94" t="s">
        <v>267</v>
      </c>
      <c r="C21" s="107" t="s">
        <v>13</v>
      </c>
      <c r="D21" s="108" t="s">
        <v>11</v>
      </c>
      <c r="E21" s="108" t="str">
        <f t="shared" si="0"/>
        <v>処遇加算Ⅱ特定加算なしベア加算なし</v>
      </c>
      <c r="F21" s="109" t="s">
        <v>2181</v>
      </c>
      <c r="G21" s="109" t="s">
        <v>274</v>
      </c>
      <c r="H21" s="110" t="s">
        <v>2400</v>
      </c>
      <c r="I21" s="109" t="s">
        <v>276</v>
      </c>
      <c r="J21" s="156" t="s">
        <v>2320</v>
      </c>
      <c r="K21" s="109" t="s">
        <v>2181</v>
      </c>
      <c r="L21" s="157" t="s">
        <v>2311</v>
      </c>
      <c r="M21" s="159" t="s">
        <v>2323</v>
      </c>
      <c r="N21" s="159" t="s">
        <v>2169</v>
      </c>
      <c r="O21" s="159" t="s">
        <v>2169</v>
      </c>
      <c r="P21" s="159" t="s">
        <v>2169</v>
      </c>
      <c r="Q21" s="159" t="s">
        <v>2325</v>
      </c>
      <c r="R21" s="159" t="s">
        <v>2169</v>
      </c>
      <c r="S21" s="159" t="s">
        <v>2326</v>
      </c>
    </row>
    <row r="22" spans="2:19" ht="48" customHeight="1">
      <c r="B22" s="94" t="s">
        <v>268</v>
      </c>
      <c r="C22" s="107" t="s">
        <v>13</v>
      </c>
      <c r="D22" s="108" t="s">
        <v>15</v>
      </c>
      <c r="E22" s="108" t="str">
        <f t="shared" si="0"/>
        <v>処遇加算Ⅲ特定加算なしベア加算</v>
      </c>
      <c r="F22" s="109" t="s">
        <v>2183</v>
      </c>
      <c r="G22" s="109" t="s">
        <v>274</v>
      </c>
      <c r="H22" s="110" t="s">
        <v>2417</v>
      </c>
      <c r="I22" s="109" t="s">
        <v>276</v>
      </c>
      <c r="J22" s="156" t="s">
        <v>2416</v>
      </c>
      <c r="K22" s="109" t="s">
        <v>2183</v>
      </c>
      <c r="L22" s="112" t="s">
        <v>2313</v>
      </c>
      <c r="M22" s="159" t="s">
        <v>2169</v>
      </c>
      <c r="N22" s="159" t="s">
        <v>2324</v>
      </c>
      <c r="O22" s="159" t="s">
        <v>2256</v>
      </c>
      <c r="P22" s="159" t="s">
        <v>2169</v>
      </c>
      <c r="Q22" s="159" t="s">
        <v>2325</v>
      </c>
      <c r="R22" s="159" t="s">
        <v>2169</v>
      </c>
      <c r="S22" s="159" t="s">
        <v>2326</v>
      </c>
    </row>
    <row r="23" spans="2:19" ht="48" customHeight="1">
      <c r="B23" s="94" t="s">
        <v>268</v>
      </c>
      <c r="C23" s="107" t="s">
        <v>13</v>
      </c>
      <c r="D23" s="108" t="s">
        <v>11</v>
      </c>
      <c r="E23" s="108" t="str">
        <f t="shared" si="0"/>
        <v>処遇加算Ⅲ特定加算なしベア加算なし</v>
      </c>
      <c r="F23" s="109" t="s">
        <v>2184</v>
      </c>
      <c r="G23" s="109" t="s">
        <v>276</v>
      </c>
      <c r="H23" s="110" t="s">
        <v>2406</v>
      </c>
      <c r="I23" s="109" t="s">
        <v>2181</v>
      </c>
      <c r="J23" s="111" t="s">
        <v>2401</v>
      </c>
      <c r="K23" s="109" t="s">
        <v>2184</v>
      </c>
      <c r="L23" s="112" t="s">
        <v>2314</v>
      </c>
      <c r="M23" s="159" t="s">
        <v>2323</v>
      </c>
      <c r="N23" s="159" t="s">
        <v>2324</v>
      </c>
      <c r="O23" s="159" t="s">
        <v>2256</v>
      </c>
      <c r="P23" s="159" t="s">
        <v>2169</v>
      </c>
      <c r="Q23" s="159" t="s">
        <v>2325</v>
      </c>
      <c r="R23" s="159" t="s">
        <v>2169</v>
      </c>
      <c r="S23" s="159" t="s">
        <v>2326</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2291</v>
      </c>
      <c r="M1" s="173"/>
      <c r="N1" s="1058" t="s">
        <v>2290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八尾市</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2392</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2437</v>
      </c>
      <c r="H5" s="1084"/>
      <c r="I5" s="1084"/>
      <c r="J5" s="1085" t="s">
        <v>400</v>
      </c>
      <c r="K5" s="1085"/>
      <c r="L5" s="1085"/>
      <c r="M5" s="1086" t="s">
        <v>626</v>
      </c>
      <c r="N5" s="1086"/>
      <c r="O5" s="1086"/>
      <c r="P5" s="1087">
        <f>IF(Y5="","",IFERROR(INDEX(【参考】数式用3!$G$3:$I$451,MATCH(M5,【参考】数式用3!$F$3:$F$451,0),MATCH(VLOOKUP(Y5,【参考】数式用3!$J$2:$K$26,2,FALSE),【参考】数式用3!$G$2:$I$2,0)),10))</f>
        <v>10.7</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2385</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2387</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203" t="s">
        <v>2282</v>
      </c>
      <c r="F15" s="147">
        <v>4</v>
      </c>
      <c r="G15" s="203" t="s">
        <v>2283</v>
      </c>
      <c r="H15" s="1116" t="s">
        <v>2284</v>
      </c>
      <c r="I15" s="1116"/>
      <c r="J15" s="1129"/>
      <c r="K15" s="147">
        <v>7</v>
      </c>
      <c r="L15" s="203" t="s">
        <v>2282</v>
      </c>
      <c r="M15" s="147">
        <v>3</v>
      </c>
      <c r="N15" s="203" t="s">
        <v>2283</v>
      </c>
      <c r="O15" s="203" t="s">
        <v>2285</v>
      </c>
      <c r="P15" s="204">
        <f>(K15*12+M15)-(D15*12+F15)+1</f>
        <v>12</v>
      </c>
      <c r="Q15" s="1116" t="s">
        <v>2286</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2368</v>
      </c>
      <c r="AD37" s="982"/>
      <c r="AE37" s="982"/>
      <c r="AF37" s="982"/>
      <c r="AG37" s="983">
        <v>1</v>
      </c>
      <c r="AH37" s="984"/>
      <c r="AI37" s="998"/>
      <c r="AJ37" s="999"/>
      <c r="AK37" s="981" t="s">
        <v>2368</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2293</v>
      </c>
      <c r="C51" s="1151"/>
      <c r="D51" s="1151"/>
      <c r="E51" s="1151"/>
      <c r="F51" s="1152"/>
      <c r="G51" s="1023">
        <f>IFERROR(ROUNDDOWN(ROUND(AM5*G50,0)*P5,0)*H53,"")</f>
        <v>542382</v>
      </c>
      <c r="H51" s="1023"/>
      <c r="I51" s="1023"/>
      <c r="J51" s="1023"/>
      <c r="K51" s="148" t="s">
        <v>2288</v>
      </c>
      <c r="L51" s="1022">
        <f>IFERROR(ROUNDDOWN(ROUND(AM5*L50,0)*P5,0)*H53,"")</f>
        <v>166278</v>
      </c>
      <c r="M51" s="1023"/>
      <c r="N51" s="1023"/>
      <c r="O51" s="1023"/>
      <c r="P51" s="148" t="s">
        <v>2288</v>
      </c>
      <c r="Q51" s="1022">
        <f>IFERROR(ROUNDDOWN(ROUND(AM5*Q50,0)*P5,0)*H53,"")</f>
        <v>95016</v>
      </c>
      <c r="R51" s="1023"/>
      <c r="S51" s="1023"/>
      <c r="T51" s="1023"/>
      <c r="U51" s="149" t="s">
        <v>2288</v>
      </c>
      <c r="V51" s="1130">
        <f>IFERROR(SUM(G51,L51,Q51),"")</f>
        <v>803676</v>
      </c>
      <c r="W51" s="1131"/>
      <c r="X51" s="1131"/>
      <c r="Y51" s="1131"/>
      <c r="Z51" s="150" t="s">
        <v>2288</v>
      </c>
      <c r="AB51" s="151"/>
      <c r="AC51" s="1022">
        <f>IFERROR(ROUNDDOWN(ROUND(AM5*AC50,0)*P5,0)*AD53,"")</f>
        <v>4434080</v>
      </c>
      <c r="AD51" s="1023"/>
      <c r="AE51" s="1023"/>
      <c r="AF51" s="1023"/>
      <c r="AG51" s="1023"/>
      <c r="AH51" s="149" t="s">
        <v>2288</v>
      </c>
      <c r="AS51" s="1010">
        <f>IFERROR(ROUNDDOWN(ROUND(AM5*(G50-B10),0)*P5,0)*H53,"")</f>
        <v>0</v>
      </c>
      <c r="AT51" s="1010"/>
      <c r="AU51" s="1010"/>
      <c r="AV51" s="1010"/>
      <c r="AW51" s="1010">
        <f>IFERROR(ROUNDDOWN(ROUND(AM5*(L50-G10),0)*P5,0)*H53,"")</f>
        <v>0</v>
      </c>
      <c r="AX51" s="1010"/>
      <c r="AY51" s="1010"/>
      <c r="AZ51" s="1010"/>
      <c r="BA51" s="1010">
        <f>IFERROR(ROUNDDOWN(ROUND(AM5*(Q50-L10),0)*P5,0)*H53,"")</f>
        <v>95016</v>
      </c>
      <c r="BB51" s="1010"/>
      <c r="BC51" s="1010"/>
      <c r="BD51" s="1010"/>
      <c r="BE51" s="1010">
        <f>IFERROR(ROUNDDOWN(ROUND(AM5*(AC50-Q10),0)*P5,0)*AD53,"")</f>
        <v>890770</v>
      </c>
      <c r="BF51" s="1010"/>
      <c r="BG51" s="1010"/>
      <c r="BH51" s="1010"/>
      <c r="BI51" s="1010">
        <f>SUM(AS51:BH51)</f>
        <v>985786</v>
      </c>
      <c r="BJ51" s="1010"/>
      <c r="BK51" s="1010"/>
      <c r="BL51" s="1010"/>
      <c r="BM51" s="241"/>
      <c r="BN51" s="1010">
        <f>IFERROR(ROUNDDOWN(ROUNDDOWN(ROUND(AM5*(VLOOKUP(Y5,【参考】数式用!$A$5:$AB$27,14,FALSE)),0)*P5,0)*AD53*0.5,0),"")</f>
        <v>1435135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(271,191円/月)</v>
      </c>
      <c r="H52" s="1021"/>
      <c r="I52" s="1021"/>
      <c r="J52" s="1021"/>
      <c r="K52" s="1021"/>
      <c r="L52" s="1021" t="str">
        <f>IFERROR("("&amp;TEXT(L51/H53,"#,##0円")&amp;"/月)","")</f>
        <v>(83,139円/月)</v>
      </c>
      <c r="M52" s="1021"/>
      <c r="N52" s="1021"/>
      <c r="O52" s="1021"/>
      <c r="P52" s="1021"/>
      <c r="Q52" s="1021" t="str">
        <f>IFERROR("("&amp;TEXT(Q51/H53,"#,##0円")&amp;"/月)","")</f>
        <v>(47,508円/月)</v>
      </c>
      <c r="R52" s="1021"/>
      <c r="S52" s="1021"/>
      <c r="T52" s="1021"/>
      <c r="U52" s="1021"/>
      <c r="V52" s="1021" t="str">
        <f>IFERROR("("&amp;TEXT(V51/H53,"#,##0円")&amp;"/月)","")</f>
        <v>(401,838円/月)</v>
      </c>
      <c r="W52" s="1021"/>
      <c r="X52" s="1021"/>
      <c r="Y52" s="1021"/>
      <c r="Z52" s="1021"/>
      <c r="AB52" s="151"/>
      <c r="AC52" s="1024" t="str">
        <f>IFERROR("("&amp;TEXT(AC51/AD53,"#,##0円")&amp;"/月)","")</f>
        <v>(443,408円/月)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election activeCell="G5" sqref="G5:I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2291</v>
      </c>
      <c r="M1" s="173"/>
      <c r="N1" s="1058" t="s">
        <v>2422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f>IF(AND(L9="ベア加算",Q49="ベア加算"),1,"")</f>
        <v>1</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2430</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2385</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2387</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2368</v>
      </c>
      <c r="AD37" s="982"/>
      <c r="AE37" s="982"/>
      <c r="AF37" s="982"/>
      <c r="AG37" s="983">
        <v>1</v>
      </c>
      <c r="AH37" s="984"/>
      <c r="AI37" s="998"/>
      <c r="AJ37" s="999"/>
      <c r="AK37" s="981" t="s">
        <v>2368</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2270</v>
      </c>
      <c r="AE41" s="1028"/>
      <c r="AF41" s="1028"/>
      <c r="AG41" s="1028"/>
      <c r="AH41" s="1029"/>
      <c r="AI41" s="998"/>
      <c r="AJ41" s="999"/>
      <c r="AK41" s="234" t="s">
        <v>90</v>
      </c>
      <c r="AL41" s="1027" t="s">
        <v>2270</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2293</v>
      </c>
      <c r="C51" s="1151"/>
      <c r="D51" s="1151"/>
      <c r="E51" s="1151"/>
      <c r="F51" s="1152"/>
      <c r="G51" s="1023">
        <f>IFERROR(ROUNDDOWN(ROUND(AM5*G50,0)*P5,0)*H53,"")</f>
        <v>392290</v>
      </c>
      <c r="H51" s="1023"/>
      <c r="I51" s="1023"/>
      <c r="J51" s="1023"/>
      <c r="K51" s="148" t="s">
        <v>2288</v>
      </c>
      <c r="L51" s="1022">
        <f>IFERROR(ROUNDDOWN(ROUND(AM5*L50,0)*P5,0)*H53,"")</f>
        <v>66490</v>
      </c>
      <c r="M51" s="1023"/>
      <c r="N51" s="1023"/>
      <c r="O51" s="1023"/>
      <c r="P51" s="148" t="s">
        <v>2288</v>
      </c>
      <c r="Q51" s="1022">
        <f>IFERROR(ROUNDDOWN(ROUND(AM5*Q50,0)*P5,0)*H53,"")</f>
        <v>73138</v>
      </c>
      <c r="R51" s="1023"/>
      <c r="S51" s="1023"/>
      <c r="T51" s="1023"/>
      <c r="U51" s="149" t="s">
        <v>2288</v>
      </c>
      <c r="V51" s="1130">
        <f>IFERROR(SUM(G51,L51,Q51),"")</f>
        <v>531918</v>
      </c>
      <c r="W51" s="1131"/>
      <c r="X51" s="1131"/>
      <c r="Y51" s="1131"/>
      <c r="Z51" s="150" t="s">
        <v>2288</v>
      </c>
      <c r="AB51" s="151"/>
      <c r="AC51" s="1022">
        <f>IFERROR(ROUNDDOWN(ROUND(AM5*AC50,0)*P5,0)*AD53,"")</f>
        <v>2992050</v>
      </c>
      <c r="AD51" s="1023"/>
      <c r="AE51" s="1023"/>
      <c r="AF51" s="1023"/>
      <c r="AG51" s="1023"/>
      <c r="AH51" s="149" t="s">
        <v>2288</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2291</v>
      </c>
      <c r="M1" s="173"/>
      <c r="N1" s="1058" t="s">
        <v>2431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2435</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2434</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2385</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533">
        <v>10</v>
      </c>
      <c r="G15" s="530" t="s">
        <v>2283</v>
      </c>
      <c r="H15" s="1116" t="s">
        <v>2284</v>
      </c>
      <c r="I15" s="1116"/>
      <c r="J15" s="1129"/>
      <c r="K15" s="147">
        <v>7</v>
      </c>
      <c r="L15" s="530" t="s">
        <v>2282</v>
      </c>
      <c r="M15" s="147">
        <v>3</v>
      </c>
      <c r="N15" s="530" t="s">
        <v>2283</v>
      </c>
      <c r="O15" s="530" t="s">
        <v>2285</v>
      </c>
      <c r="P15" s="204">
        <f>(K15*12+M15)-(D15*12+F15)+1</f>
        <v>6</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v>1</v>
      </c>
      <c r="AH37" s="984"/>
      <c r="AI37" s="998"/>
      <c r="AJ37" s="999"/>
      <c r="AK37" s="981" t="s">
        <v>2368</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2270</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2289</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2419</v>
      </c>
      <c r="AT56" s="1011"/>
      <c r="AU56" s="1011"/>
      <c r="AV56" s="1011"/>
      <c r="AW56" s="1011" t="s">
        <v>2418</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2291</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2432</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2433</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2293</v>
      </c>
      <c r="C51" s="1151"/>
      <c r="D51" s="1151"/>
      <c r="E51" s="1151"/>
      <c r="F51" s="1152"/>
      <c r="G51" s="1023">
        <f>IFERROR(ROUNDDOWN(ROUND(AM5*G50,0)*P5,0)*H53,"")</f>
        <v>566766</v>
      </c>
      <c r="H51" s="1023"/>
      <c r="I51" s="1023"/>
      <c r="J51" s="1023"/>
      <c r="K51" s="148" t="s">
        <v>2288</v>
      </c>
      <c r="L51" s="1022">
        <f>IFERROR(ROUNDDOWN(ROUND(AM5*L50,0)*P5,0)*H53,"")</f>
        <v>0</v>
      </c>
      <c r="M51" s="1023"/>
      <c r="N51" s="1023"/>
      <c r="O51" s="1023"/>
      <c r="P51" s="148" t="s">
        <v>2288</v>
      </c>
      <c r="Q51" s="1022">
        <f>IFERROR(ROUNDDOWN(ROUND(AM5*Q50,0)*P5,0)*H53,"")</f>
        <v>130202</v>
      </c>
      <c r="R51" s="1023"/>
      <c r="S51" s="1023"/>
      <c r="T51" s="1023"/>
      <c r="U51" s="149" t="s">
        <v>2288</v>
      </c>
      <c r="V51" s="1130">
        <f>IFERROR(SUM(G51,L51,Q51),"")</f>
        <v>696968</v>
      </c>
      <c r="W51" s="1131"/>
      <c r="X51" s="1131"/>
      <c r="Y51" s="1131"/>
      <c r="Z51" s="150" t="s">
        <v>2288</v>
      </c>
      <c r="AB51" s="151"/>
      <c r="AC51" s="1022">
        <f>IFERROR(ROUNDDOWN(ROUND(AM5*AC50,0)*P5,0)*AD53,"")</f>
        <v>4059270</v>
      </c>
      <c r="AD51" s="1023"/>
      <c r="AE51" s="1023"/>
      <c r="AF51" s="1023"/>
      <c r="AG51" s="1023"/>
      <c r="AH51" s="149" t="s">
        <v>2288</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2291</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2291</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2291</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2291</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2389</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2392</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2317</v>
      </c>
      <c r="AU3" s="181"/>
      <c r="AV3" s="181"/>
      <c r="AW3" s="181"/>
      <c r="AX3" s="181"/>
      <c r="AY3" s="181"/>
      <c r="AZ3" s="181"/>
      <c r="BA3" s="182"/>
      <c r="CE3" s="988" t="s">
        <v>2386</v>
      </c>
      <c r="CF3" s="988"/>
      <c r="CG3" s="988"/>
      <c r="CH3" s="988"/>
      <c r="CI3" s="1180" t="str">
        <f>IF(AND(L9="ベア加算",Q49="ベア加算"),1,"")</f>
        <v/>
      </c>
      <c r="CJ3" s="1181"/>
    </row>
    <row r="4" spans="1:88" ht="25.5" customHeight="1">
      <c r="B4" s="1071" t="s">
        <v>2292</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2391</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2385</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2388</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2387</v>
      </c>
      <c r="CF7" s="1169"/>
      <c r="CG7" s="1169"/>
      <c r="CH7" s="1169"/>
      <c r="CI7" s="979" t="str">
        <f>IF(AND(AH62=1,AD41=""),1,"")</f>
        <v/>
      </c>
      <c r="CJ7" s="980"/>
    </row>
    <row r="8" spans="1:88" ht="17.25" customHeight="1" thickBot="1">
      <c r="B8" s="1094" t="s">
        <v>2327</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2387</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2387</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2390</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2287</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2281</v>
      </c>
      <c r="C15" s="1115"/>
      <c r="D15" s="147">
        <v>6</v>
      </c>
      <c r="E15" s="530" t="s">
        <v>2282</v>
      </c>
      <c r="F15" s="147">
        <v>4</v>
      </c>
      <c r="G15" s="530" t="s">
        <v>2283</v>
      </c>
      <c r="H15" s="1116" t="s">
        <v>2284</v>
      </c>
      <c r="I15" s="1116"/>
      <c r="J15" s="1129"/>
      <c r="K15" s="147">
        <v>7</v>
      </c>
      <c r="L15" s="530" t="s">
        <v>2282</v>
      </c>
      <c r="M15" s="147">
        <v>3</v>
      </c>
      <c r="N15" s="530" t="s">
        <v>2283</v>
      </c>
      <c r="O15" s="530" t="s">
        <v>2285</v>
      </c>
      <c r="P15" s="204">
        <f>(K15*12+M15)-(D15*12+F15)+1</f>
        <v>12</v>
      </c>
      <c r="Q15" s="1116" t="s">
        <v>2286</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2294</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2368</v>
      </c>
      <c r="AD37" s="982"/>
      <c r="AE37" s="982"/>
      <c r="AF37" s="982"/>
      <c r="AG37" s="983"/>
      <c r="AH37" s="984"/>
      <c r="AI37" s="998"/>
      <c r="AJ37" s="999"/>
      <c r="AK37" s="981" t="s">
        <v>2368</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2316</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2293</v>
      </c>
      <c r="C51" s="1151"/>
      <c r="D51" s="1151"/>
      <c r="E51" s="1151"/>
      <c r="F51" s="1152"/>
      <c r="G51" s="1023" t="str">
        <f>IFERROR(ROUNDDOWN(ROUND(AM5*G50,0)*P5,0)*H53,"")</f>
        <v/>
      </c>
      <c r="H51" s="1023"/>
      <c r="I51" s="1023"/>
      <c r="J51" s="1023"/>
      <c r="K51" s="148" t="s">
        <v>2288</v>
      </c>
      <c r="L51" s="1022" t="str">
        <f>IFERROR(ROUNDDOWN(ROUND(AM5*L50,0)*P5,0)*H53,"")</f>
        <v/>
      </c>
      <c r="M51" s="1023"/>
      <c r="N51" s="1023"/>
      <c r="O51" s="1023"/>
      <c r="P51" s="148" t="s">
        <v>2288</v>
      </c>
      <c r="Q51" s="1022" t="str">
        <f>IFERROR(ROUNDDOWN(ROUND(AM5*Q50,0)*P5,0)*H53,"")</f>
        <v/>
      </c>
      <c r="R51" s="1023"/>
      <c r="S51" s="1023"/>
      <c r="T51" s="1023"/>
      <c r="U51" s="149" t="s">
        <v>2288</v>
      </c>
      <c r="V51" s="1130">
        <f>IFERROR(SUM(G51,L51,Q51),"")</f>
        <v>0</v>
      </c>
      <c r="W51" s="1131"/>
      <c r="X51" s="1131"/>
      <c r="Y51" s="1131"/>
      <c r="Z51" s="150" t="s">
        <v>2288</v>
      </c>
      <c r="AB51" s="151"/>
      <c r="AC51" s="1022" t="str">
        <f>IFERROR(ROUNDDOWN(ROUND(AM5*AC50,0)*P5,0)*AD53,"")</f>
        <v/>
      </c>
      <c r="AD51" s="1023"/>
      <c r="AE51" s="1023"/>
      <c r="AF51" s="1023"/>
      <c r="AG51" s="1023"/>
      <c r="AH51" s="149" t="s">
        <v>2288</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2289</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2289</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2419</v>
      </c>
      <c r="AT56" s="1011"/>
      <c r="AU56" s="1011"/>
      <c r="AV56" s="1011"/>
      <c r="AW56" s="1011" t="s">
        <v>2418</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2024-03-11T13:42:51Z</cp:lastPrinted>
  <dcterms:created xsi:type="dcterms:W3CDTF">2015-06-05T18:19:34Z</dcterms:created>
  <dcterms:modified xsi:type="dcterms:W3CDTF">2024-04-01T01:14:27Z</dcterms:modified>
</cp:coreProperties>
</file>